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3  ОТЧЕТИ\III trimesechie\"/>
    </mc:Choice>
  </mc:AlternateContent>
  <bookViews>
    <workbookView xWindow="0" yWindow="0" windowWidth="28800" windowHeight="12000" firstSheet="1" activeTab="13"/>
  </bookViews>
  <sheets>
    <sheet name="31032021" sheetId="1" r:id="rId1"/>
    <sheet name="30042021" sheetId="2" r:id="rId2"/>
    <sheet name="31052021" sheetId="3" r:id="rId3"/>
    <sheet name="30062021" sheetId="4" r:id="rId4"/>
    <sheet name="30092021" sheetId="5" r:id="rId5"/>
    <sheet name="31122021" sheetId="6" r:id="rId6"/>
    <sheet name="202203" sheetId="7" r:id="rId7"/>
    <sheet name="202206" sheetId="8" r:id="rId8"/>
    <sheet name="202209" sheetId="9" r:id="rId9"/>
    <sheet name="202212" sheetId="10" r:id="rId10"/>
    <sheet name="310323" sheetId="11" r:id="rId11"/>
    <sheet name="30.06.2023" sheetId="12" r:id="rId12"/>
    <sheet name="Sheet1" sheetId="14" r:id="rId13"/>
    <sheet name="31.10.2023" sheetId="13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9" l="1"/>
  <c r="C6" i="9"/>
  <c r="C30" i="10"/>
  <c r="C6" i="10"/>
  <c r="C35" i="10" l="1"/>
  <c r="C34" i="9"/>
  <c r="C30" i="13"/>
  <c r="C6" i="13"/>
  <c r="C34" i="13" l="1"/>
  <c r="C33" i="12"/>
  <c r="C31" i="12"/>
  <c r="C26" i="12"/>
  <c r="C24" i="12"/>
  <c r="C21" i="12"/>
  <c r="C20" i="12"/>
  <c r="C18" i="12"/>
  <c r="C17" i="12"/>
  <c r="C16" i="12"/>
  <c r="C14" i="12"/>
  <c r="C13" i="12"/>
  <c r="C10" i="12"/>
  <c r="C8" i="12"/>
  <c r="C6" i="12" l="1"/>
  <c r="C30" i="12"/>
  <c r="C34" i="12" l="1"/>
  <c r="C34" i="11"/>
  <c r="H25" i="8" l="1"/>
  <c r="G4" i="8"/>
  <c r="A38" i="8" l="1"/>
  <c r="B25" i="8"/>
  <c r="B4" i="8"/>
  <c r="B30" i="8" l="1"/>
  <c r="B8" i="7"/>
  <c r="B5" i="7" s="1"/>
  <c r="B30" i="7" s="1"/>
  <c r="B41" i="7"/>
  <c r="A38" i="7"/>
  <c r="B28" i="7"/>
  <c r="B25" i="7" s="1"/>
  <c r="G24" i="6" l="1"/>
  <c r="H24" i="6"/>
  <c r="H26" i="6"/>
  <c r="H4" i="6"/>
  <c r="H18" i="6"/>
  <c r="H16" i="6"/>
  <c r="E24" i="6"/>
  <c r="B40" i="6"/>
  <c r="A37" i="6"/>
  <c r="D35" i="6"/>
  <c r="E29" i="6"/>
  <c r="D27" i="6"/>
  <c r="B27" i="6"/>
  <c r="E25" i="6"/>
  <c r="E30" i="6" s="1"/>
  <c r="E32" i="6" s="1"/>
  <c r="B24" i="6"/>
  <c r="F22" i="6"/>
  <c r="F21" i="6"/>
  <c r="F20" i="6"/>
  <c r="F19" i="6"/>
  <c r="B19" i="6"/>
  <c r="F18" i="6"/>
  <c r="F17" i="6"/>
  <c r="D17" i="6"/>
  <c r="D16" i="6"/>
  <c r="B16" i="6"/>
  <c r="F15" i="6"/>
  <c r="F13" i="6"/>
  <c r="F12" i="6"/>
  <c r="F11" i="6"/>
  <c r="F10" i="6"/>
  <c r="F9" i="6"/>
  <c r="F8" i="6"/>
  <c r="F7" i="6"/>
  <c r="B7" i="6"/>
  <c r="B4" i="6" s="1"/>
  <c r="B29" i="6" s="1"/>
  <c r="F6" i="6"/>
  <c r="F5" i="6"/>
  <c r="F4" i="6"/>
  <c r="F32" i="6" s="1"/>
  <c r="D4" i="6"/>
  <c r="D25" i="6" l="1"/>
  <c r="F32" i="5"/>
  <c r="F30" i="5"/>
  <c r="F29" i="5"/>
  <c r="E27" i="5"/>
  <c r="G32" i="5"/>
  <c r="G4" i="5"/>
  <c r="E4" i="5"/>
  <c r="E35" i="5"/>
  <c r="K13" i="5"/>
  <c r="B37" i="5"/>
  <c r="G22" i="5"/>
  <c r="G21" i="5"/>
  <c r="G20" i="5"/>
  <c r="G19" i="5"/>
  <c r="G18" i="5"/>
  <c r="G17" i="5"/>
  <c r="G15" i="5"/>
  <c r="G13" i="5"/>
  <c r="G12" i="5"/>
  <c r="G11" i="5"/>
  <c r="G10" i="5"/>
  <c r="G9" i="5"/>
  <c r="G8" i="5"/>
  <c r="G7" i="5"/>
  <c r="G6" i="5"/>
  <c r="G5" i="5"/>
  <c r="C4" i="5"/>
  <c r="C40" i="5" l="1"/>
  <c r="E25" i="5" l="1"/>
  <c r="E17" i="5"/>
  <c r="E16" i="5"/>
  <c r="F25" i="5"/>
  <c r="C27" i="5"/>
  <c r="C24" i="5" s="1"/>
  <c r="C19" i="5"/>
  <c r="C16" i="5"/>
  <c r="C7" i="5"/>
  <c r="C29" i="5" l="1"/>
  <c r="B26" i="4"/>
  <c r="B23" i="4" s="1"/>
  <c r="B18" i="4"/>
  <c r="B15" i="4"/>
  <c r="B3" i="4"/>
  <c r="B6" i="4"/>
  <c r="B28" i="4" l="1"/>
  <c r="B23" i="3"/>
  <c r="B3" i="3"/>
  <c r="B28" i="3" s="1"/>
  <c r="B23" i="2" l="1"/>
  <c r="B3" i="2"/>
  <c r="B28" i="2" l="1"/>
  <c r="B20" i="1"/>
  <c r="B15" i="1"/>
  <c r="B3" i="1"/>
</calcChain>
</file>

<file path=xl/sharedStrings.xml><?xml version="1.0" encoding="utf-8"?>
<sst xmlns="http://schemas.openxmlformats.org/spreadsheetml/2006/main" count="426" uniqueCount="66">
  <si>
    <t>РАЗХОДИ ЗА ЕЛЕКТРОННО УПРАВЛЕНИЕ</t>
  </si>
  <si>
    <t>1. Текущи разходи</t>
  </si>
  <si>
    <t>Информационно обслужване</t>
  </si>
  <si>
    <t>Ай би ес</t>
  </si>
  <si>
    <t>Бул ес ай</t>
  </si>
  <si>
    <t>Асофт</t>
  </si>
  <si>
    <t>Инфонотари</t>
  </si>
  <si>
    <t>Сиенсис</t>
  </si>
  <si>
    <t>Еволинк</t>
  </si>
  <si>
    <t>Енвизимо</t>
  </si>
  <si>
    <t>Перфект плюс</t>
  </si>
  <si>
    <t>С+С аутоматион</t>
  </si>
  <si>
    <t>2. Капиталови разходи</t>
  </si>
  <si>
    <t>Параграф 52-01</t>
  </si>
  <si>
    <t>Параграф 53-01</t>
  </si>
  <si>
    <t>ОБЩО РАЗХОДИ ЗА ЕУ /т.1+т.2/</t>
  </si>
  <si>
    <t>АПИС</t>
  </si>
  <si>
    <t>Сиела</t>
  </si>
  <si>
    <t>Лакорда</t>
  </si>
  <si>
    <t>А1 България</t>
  </si>
  <si>
    <t>ЮСВ</t>
  </si>
  <si>
    <t>Контракс</t>
  </si>
  <si>
    <t>Д70/ОП-Д/20</t>
  </si>
  <si>
    <t>Параграф 52-03</t>
  </si>
  <si>
    <t>Парафлоу комюникейшънс ООД</t>
  </si>
  <si>
    <t>Теленор</t>
  </si>
  <si>
    <t>БИ №24/03.02.2021 и №33/16.02 пар. 10-15</t>
  </si>
  <si>
    <t>БИ №33/16.02 пар. 10-15</t>
  </si>
  <si>
    <t>Теленор БИ №24/03.02.2021</t>
  </si>
  <si>
    <t>Парафлоу комюникейшънс ООД БИ №24/03.02.2021</t>
  </si>
  <si>
    <t>Парафлоу 9543,92 лв. и Теленор 2275,10 лв.</t>
  </si>
  <si>
    <t>Общо</t>
  </si>
  <si>
    <t>30.09.2021/след приспадане на отчетените към 30.06.2021/</t>
  </si>
  <si>
    <t>Дейн.117</t>
  </si>
  <si>
    <t>Текущи</t>
  </si>
  <si>
    <t>телек. и далекосъобщ. усл./Теленор+БТК- §10-20/</t>
  </si>
  <si>
    <t>тел. ап. - Теленор</t>
  </si>
  <si>
    <t>тонери</t>
  </si>
  <si>
    <t xml:space="preserve">Поддръжка </t>
  </si>
  <si>
    <t>всичко капиталови към 30.09.2021</t>
  </si>
  <si>
    <t>към 30.09.21</t>
  </si>
  <si>
    <t>Общо към</t>
  </si>
  <si>
    <t>Внимание - данните не с апълни</t>
  </si>
  <si>
    <t>капиталови</t>
  </si>
  <si>
    <t>телек. и далекосъобщ. усл./Теленор§10-20/</t>
  </si>
  <si>
    <t>в т.ч.22952.23 по дейн.117</t>
  </si>
  <si>
    <t>Скортел</t>
  </si>
  <si>
    <t xml:space="preserve">Скортел БИ 45/07.03 И 55/21.03 </t>
  </si>
  <si>
    <t>текущи</t>
  </si>
  <si>
    <t>Superhosting</t>
  </si>
  <si>
    <t>Теленор/Йеттел</t>
  </si>
  <si>
    <t>разходи за консумативи и резервни части</t>
  </si>
  <si>
    <t>Крус електроникс</t>
  </si>
  <si>
    <t>Виваком</t>
  </si>
  <si>
    <t>01-31.03.23</t>
  </si>
  <si>
    <t>01.03 -30.06.23</t>
  </si>
  <si>
    <t>Параграф 52-03/Инф. Обслуж.</t>
  </si>
  <si>
    <t>Параграф 53-01/Бул Ес ѝй</t>
  </si>
  <si>
    <t>01.10 -31.12.22</t>
  </si>
  <si>
    <t>01.07 -30.09.22</t>
  </si>
  <si>
    <t>Параграф 52-03/Бизнес Груп Екзекют.</t>
  </si>
  <si>
    <t>Параграф 52-01/СЕКТРОН ООД</t>
  </si>
  <si>
    <t>Параграф 52-03/ ЕВРОГРУП33</t>
  </si>
  <si>
    <t>Параграф 52-03/ СЕКТРОН ООД</t>
  </si>
  <si>
    <t>Параграф 53-01/С+С Поликонт</t>
  </si>
  <si>
    <t>01.01 -31.10.23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</si>
</sst>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Fill="1"/>
    <xf numFmtId="0" fontId="0" fillId="0" borderId="1" xfId="0" applyFill="1" applyBorder="1"/>
    <xf numFmtId="0" fontId="1" fillId="0" borderId="1" xfId="0" applyFont="1" applyBorder="1"/>
    <xf numFmtId="14" fontId="0" fillId="0" borderId="0" xfId="0" applyNumberFormat="1"/>
    <xf numFmtId="0" fontId="0" fillId="2" borderId="1" xfId="0" applyFill="1" applyBorder="1"/>
    <xf numFmtId="0" fontId="0" fillId="2" borderId="0" xfId="0" applyFill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2" xfId="0" applyBorder="1"/>
    <xf numFmtId="0" fontId="0" fillId="7" borderId="0" xfId="0" applyFill="1"/>
    <xf numFmtId="0" fontId="2" fillId="0" borderId="1" xfId="0" applyFont="1" applyBorder="1"/>
    <xf numFmtId="0" fontId="1" fillId="2" borderId="1" xfId="0" applyFont="1" applyFill="1" applyBorder="1"/>
    <xf numFmtId="0" fontId="0" fillId="8" borderId="0" xfId="0" applyFill="1"/>
    <xf numFmtId="0" fontId="1" fillId="8" borderId="0" xfId="0" applyFont="1" applyFill="1"/>
    <xf numFmtId="0" fontId="1" fillId="8" borderId="2" xfId="0" applyFont="1" applyFill="1" applyBorder="1"/>
    <xf numFmtId="0" fontId="1" fillId="0" borderId="1" xfId="0" applyFont="1" applyBorder="1" applyAlignment="1">
      <alignment horizontal="right"/>
    </xf>
    <xf numFmtId="0" fontId="0" fillId="0" borderId="0" xfId="0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sqref="A1:B20"/>
    </sheetView>
  </sheetViews>
  <sheetFormatPr defaultRowHeight="15" x14ac:dyDescent="0.25"/>
  <cols>
    <col min="1" max="1" width="39.28515625" customWidth="1"/>
    <col min="2" max="2" width="12.5703125" customWidth="1"/>
  </cols>
  <sheetData>
    <row r="1" spans="1:2" x14ac:dyDescent="0.25">
      <c r="A1" t="s">
        <v>0</v>
      </c>
    </row>
    <row r="3" spans="1:2" x14ac:dyDescent="0.25">
      <c r="A3" t="s">
        <v>1</v>
      </c>
      <c r="B3" s="2">
        <f>SUM(B4:B13)</f>
        <v>441021</v>
      </c>
    </row>
    <row r="4" spans="1:2" x14ac:dyDescent="0.25">
      <c r="A4" s="1" t="s">
        <v>2</v>
      </c>
      <c r="B4" s="1">
        <v>2600</v>
      </c>
    </row>
    <row r="5" spans="1:2" x14ac:dyDescent="0.25">
      <c r="A5" s="1" t="s">
        <v>3</v>
      </c>
      <c r="B5" s="1">
        <v>350041</v>
      </c>
    </row>
    <row r="6" spans="1:2" x14ac:dyDescent="0.25">
      <c r="A6" s="1" t="s">
        <v>4</v>
      </c>
      <c r="B6" s="1">
        <v>56880</v>
      </c>
    </row>
    <row r="7" spans="1:2" x14ac:dyDescent="0.25">
      <c r="A7" s="1" t="s">
        <v>5</v>
      </c>
      <c r="B7" s="1">
        <v>8784</v>
      </c>
    </row>
    <row r="8" spans="1:2" x14ac:dyDescent="0.25">
      <c r="A8" s="1" t="s">
        <v>6</v>
      </c>
      <c r="B8" s="1">
        <v>1855</v>
      </c>
    </row>
    <row r="9" spans="1:2" x14ac:dyDescent="0.25">
      <c r="A9" s="1" t="s">
        <v>7</v>
      </c>
      <c r="B9" s="1"/>
    </row>
    <row r="10" spans="1:2" x14ac:dyDescent="0.25">
      <c r="A10" s="1" t="s">
        <v>8</v>
      </c>
      <c r="B10" s="1">
        <v>9588</v>
      </c>
    </row>
    <row r="11" spans="1:2" x14ac:dyDescent="0.25">
      <c r="A11" s="1" t="s">
        <v>9</v>
      </c>
      <c r="B11" s="1"/>
    </row>
    <row r="12" spans="1:2" x14ac:dyDescent="0.25">
      <c r="A12" s="1" t="s">
        <v>10</v>
      </c>
      <c r="B12" s="1">
        <v>7193</v>
      </c>
    </row>
    <row r="13" spans="1:2" x14ac:dyDescent="0.25">
      <c r="A13" s="1" t="s">
        <v>11</v>
      </c>
      <c r="B13" s="1">
        <v>4080</v>
      </c>
    </row>
    <row r="15" spans="1:2" x14ac:dyDescent="0.25">
      <c r="A15" t="s">
        <v>12</v>
      </c>
      <c r="B15" s="2">
        <f>SUM(B16:B17)</f>
        <v>0</v>
      </c>
    </row>
    <row r="16" spans="1:2" x14ac:dyDescent="0.25">
      <c r="A16" s="1" t="s">
        <v>13</v>
      </c>
      <c r="B16" s="1">
        <v>0</v>
      </c>
    </row>
    <row r="17" spans="1:2" x14ac:dyDescent="0.25">
      <c r="A17" s="1" t="s">
        <v>14</v>
      </c>
      <c r="B17" s="1">
        <v>0</v>
      </c>
    </row>
    <row r="20" spans="1:2" x14ac:dyDescent="0.25">
      <c r="A20" t="s">
        <v>15</v>
      </c>
      <c r="B20" s="2">
        <f>B3+B15</f>
        <v>441021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5"/>
  <sheetViews>
    <sheetView topLeftCell="A2" workbookViewId="0">
      <selection activeCell="C7" sqref="C7"/>
    </sheetView>
  </sheetViews>
  <sheetFormatPr defaultRowHeight="15" x14ac:dyDescent="0.25"/>
  <cols>
    <col min="2" max="2" width="38.28515625" customWidth="1"/>
    <col min="3" max="3" width="21.85546875" customWidth="1"/>
  </cols>
  <sheetData>
    <row r="3" spans="2:3" x14ac:dyDescent="0.25">
      <c r="B3" t="s">
        <v>0</v>
      </c>
    </row>
    <row r="5" spans="2:3" s="2" customFormat="1" x14ac:dyDescent="0.25">
      <c r="B5" s="2" t="s">
        <v>0</v>
      </c>
      <c r="C5" s="20" t="s">
        <v>58</v>
      </c>
    </row>
    <row r="6" spans="2:3" s="2" customFormat="1" x14ac:dyDescent="0.25">
      <c r="B6" s="5" t="s">
        <v>1</v>
      </c>
      <c r="C6" s="20">
        <f>SUM(C7:C28)</f>
        <v>488423.86999999988</v>
      </c>
    </row>
    <row r="7" spans="2:3" x14ac:dyDescent="0.25">
      <c r="B7" s="1" t="s">
        <v>2</v>
      </c>
      <c r="C7" s="1">
        <v>203900</v>
      </c>
    </row>
    <row r="8" spans="2:3" x14ac:dyDescent="0.25">
      <c r="B8" s="1" t="s">
        <v>3</v>
      </c>
      <c r="C8" s="1">
        <v>0</v>
      </c>
    </row>
    <row r="9" spans="2:3" x14ac:dyDescent="0.25">
      <c r="B9" s="1" t="s">
        <v>4</v>
      </c>
      <c r="C9" s="1">
        <v>0</v>
      </c>
    </row>
    <row r="10" spans="2:3" x14ac:dyDescent="0.25">
      <c r="B10" s="1" t="s">
        <v>5</v>
      </c>
      <c r="C10" s="1">
        <v>10206</v>
      </c>
    </row>
    <row r="11" spans="2:3" x14ac:dyDescent="0.25">
      <c r="B11" s="1" t="s">
        <v>17</v>
      </c>
      <c r="C11" s="1">
        <v>0</v>
      </c>
    </row>
    <row r="12" spans="2:3" x14ac:dyDescent="0.25">
      <c r="B12" s="1" t="s">
        <v>18</v>
      </c>
      <c r="C12" s="1">
        <v>0</v>
      </c>
    </row>
    <row r="13" spans="2:3" x14ac:dyDescent="0.25">
      <c r="B13" s="1" t="s">
        <v>19</v>
      </c>
      <c r="C13" s="1">
        <v>144</v>
      </c>
    </row>
    <row r="14" spans="2:3" x14ac:dyDescent="0.25">
      <c r="B14" s="1" t="s">
        <v>6</v>
      </c>
      <c r="C14" s="1">
        <v>3621.6</v>
      </c>
    </row>
    <row r="15" spans="2:3" x14ac:dyDescent="0.25">
      <c r="B15" s="1" t="s">
        <v>7</v>
      </c>
      <c r="C15" s="1">
        <v>41250</v>
      </c>
    </row>
    <row r="16" spans="2:3" x14ac:dyDescent="0.25">
      <c r="B16" s="1" t="s">
        <v>8</v>
      </c>
      <c r="C16" s="1">
        <v>11736</v>
      </c>
    </row>
    <row r="17" spans="2:3" x14ac:dyDescent="0.25">
      <c r="B17" s="1" t="s">
        <v>53</v>
      </c>
      <c r="C17" s="1">
        <v>84029.98</v>
      </c>
    </row>
    <row r="18" spans="2:3" x14ac:dyDescent="0.25">
      <c r="B18" s="1" t="s">
        <v>50</v>
      </c>
      <c r="C18" s="1">
        <v>81778.720000000001</v>
      </c>
    </row>
    <row r="19" spans="2:3" x14ac:dyDescent="0.25">
      <c r="B19" s="1" t="s">
        <v>24</v>
      </c>
      <c r="C19" s="1">
        <v>0</v>
      </c>
    </row>
    <row r="20" spans="2:3" x14ac:dyDescent="0.25">
      <c r="B20" s="1" t="s">
        <v>52</v>
      </c>
      <c r="C20" s="1">
        <v>4224</v>
      </c>
    </row>
    <row r="21" spans="2:3" x14ac:dyDescent="0.25">
      <c r="B21" s="1" t="s">
        <v>21</v>
      </c>
      <c r="C21" s="1">
        <v>11033.66</v>
      </c>
    </row>
    <row r="22" spans="2:3" x14ac:dyDescent="0.25">
      <c r="B22" s="1" t="s">
        <v>20</v>
      </c>
      <c r="C22" s="1">
        <v>0</v>
      </c>
    </row>
    <row r="23" spans="2:3" x14ac:dyDescent="0.25">
      <c r="B23" s="1" t="s">
        <v>9</v>
      </c>
      <c r="C23" s="1">
        <v>8388</v>
      </c>
    </row>
    <row r="24" spans="2:3" x14ac:dyDescent="0.25">
      <c r="B24" s="1" t="s">
        <v>10</v>
      </c>
      <c r="C24" s="1">
        <v>8676</v>
      </c>
    </row>
    <row r="25" spans="2:3" x14ac:dyDescent="0.25">
      <c r="B25" s="1" t="s">
        <v>11</v>
      </c>
      <c r="C25" s="1">
        <v>12160</v>
      </c>
    </row>
    <row r="26" spans="2:3" x14ac:dyDescent="0.25">
      <c r="B26" s="1" t="s">
        <v>46</v>
      </c>
      <c r="C26" s="1">
        <v>7275.91</v>
      </c>
    </row>
    <row r="27" spans="2:3" x14ac:dyDescent="0.25">
      <c r="B27" s="1" t="s">
        <v>51</v>
      </c>
      <c r="C27" s="1">
        <v>0</v>
      </c>
    </row>
    <row r="28" spans="2:3" x14ac:dyDescent="0.25">
      <c r="B28" s="1" t="s">
        <v>49</v>
      </c>
      <c r="C28" s="1">
        <v>0</v>
      </c>
    </row>
    <row r="29" spans="2:3" x14ac:dyDescent="0.25">
      <c r="B29" s="1"/>
      <c r="C29" s="1"/>
    </row>
    <row r="30" spans="2:3" ht="14.25" customHeight="1" x14ac:dyDescent="0.25">
      <c r="B30" s="5" t="s">
        <v>12</v>
      </c>
      <c r="C30" s="5">
        <f>C31+C32+C34</f>
        <v>80205.319999999992</v>
      </c>
    </row>
    <row r="31" spans="2:3" x14ac:dyDescent="0.25">
      <c r="B31" s="1" t="s">
        <v>61</v>
      </c>
      <c r="C31" s="1">
        <v>31317.96</v>
      </c>
    </row>
    <row r="32" spans="2:3" ht="16.5" customHeight="1" x14ac:dyDescent="0.25">
      <c r="B32" s="1" t="s">
        <v>62</v>
      </c>
      <c r="C32" s="1">
        <v>34560</v>
      </c>
    </row>
    <row r="33" spans="2:3" ht="16.5" customHeight="1" x14ac:dyDescent="0.25">
      <c r="B33" s="1" t="s">
        <v>63</v>
      </c>
      <c r="C33" s="1">
        <v>5372</v>
      </c>
    </row>
    <row r="34" spans="2:3" x14ac:dyDescent="0.25">
      <c r="B34" s="1" t="s">
        <v>64</v>
      </c>
      <c r="C34" s="1">
        <v>14327.36</v>
      </c>
    </row>
    <row r="35" spans="2:3" x14ac:dyDescent="0.25">
      <c r="B35" s="1" t="s">
        <v>15</v>
      </c>
      <c r="C35" s="5">
        <f xml:space="preserve"> C6+C30</f>
        <v>568629.18999999983</v>
      </c>
    </row>
  </sheetData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4"/>
  <sheetViews>
    <sheetView workbookViewId="0">
      <selection sqref="A1:XFD1048576"/>
    </sheetView>
  </sheetViews>
  <sheetFormatPr defaultRowHeight="15" x14ac:dyDescent="0.25"/>
  <cols>
    <col min="2" max="2" width="50.28515625" customWidth="1"/>
    <col min="3" max="3" width="13.5703125" customWidth="1"/>
    <col min="4" max="4" width="16" customWidth="1"/>
    <col min="5" max="5" width="14.7109375" customWidth="1"/>
    <col min="6" max="6" width="17.42578125" customWidth="1"/>
    <col min="7" max="7" width="14.5703125" customWidth="1"/>
    <col min="8" max="8" width="16" customWidth="1"/>
    <col min="9" max="9" width="12.85546875" customWidth="1"/>
  </cols>
  <sheetData>
    <row r="3" spans="2:3" x14ac:dyDescent="0.25">
      <c r="B3" t="s">
        <v>0</v>
      </c>
    </row>
    <row r="5" spans="2:3" s="2" customFormat="1" x14ac:dyDescent="0.25">
      <c r="B5" s="5" t="s">
        <v>1</v>
      </c>
      <c r="C5" s="20" t="s">
        <v>54</v>
      </c>
    </row>
    <row r="6" spans="2:3" x14ac:dyDescent="0.25">
      <c r="B6" s="1" t="s">
        <v>2</v>
      </c>
      <c r="C6" s="1">
        <v>22800</v>
      </c>
    </row>
    <row r="7" spans="2:3" x14ac:dyDescent="0.25">
      <c r="B7" s="1" t="s">
        <v>3</v>
      </c>
      <c r="C7" s="1">
        <v>232618.37</v>
      </c>
    </row>
    <row r="8" spans="2:3" x14ac:dyDescent="0.25">
      <c r="B8" s="1" t="s">
        <v>4</v>
      </c>
      <c r="C8" s="1">
        <v>0</v>
      </c>
    </row>
    <row r="9" spans="2:3" x14ac:dyDescent="0.25">
      <c r="B9" s="1" t="s">
        <v>5</v>
      </c>
      <c r="C9" s="1">
        <v>10206</v>
      </c>
    </row>
    <row r="10" spans="2:3" x14ac:dyDescent="0.25">
      <c r="B10" s="1" t="s">
        <v>16</v>
      </c>
      <c r="C10" s="1">
        <v>0</v>
      </c>
    </row>
    <row r="11" spans="2:3" x14ac:dyDescent="0.25">
      <c r="B11" s="1" t="s">
        <v>17</v>
      </c>
      <c r="C11" s="1">
        <v>0</v>
      </c>
    </row>
    <row r="12" spans="2:3" x14ac:dyDescent="0.25">
      <c r="B12" s="1" t="s">
        <v>18</v>
      </c>
      <c r="C12" s="1">
        <v>0</v>
      </c>
    </row>
    <row r="13" spans="2:3" x14ac:dyDescent="0.25">
      <c r="B13" s="1" t="s">
        <v>19</v>
      </c>
      <c r="C13" s="1">
        <v>10800</v>
      </c>
    </row>
    <row r="14" spans="2:3" x14ac:dyDescent="0.25">
      <c r="B14" s="1" t="s">
        <v>6</v>
      </c>
      <c r="C14" s="1">
        <v>2502</v>
      </c>
    </row>
    <row r="15" spans="2:3" x14ac:dyDescent="0.25">
      <c r="B15" s="1" t="s">
        <v>7</v>
      </c>
      <c r="C15" s="1">
        <v>0</v>
      </c>
    </row>
    <row r="16" spans="2:3" x14ac:dyDescent="0.25">
      <c r="B16" s="1" t="s">
        <v>8</v>
      </c>
      <c r="C16" s="1">
        <v>10610.14</v>
      </c>
    </row>
    <row r="17" spans="2:3" x14ac:dyDescent="0.25">
      <c r="B17" s="1" t="s">
        <v>53</v>
      </c>
      <c r="C17" s="1">
        <v>32776.97</v>
      </c>
    </row>
    <row r="18" spans="2:3" x14ac:dyDescent="0.25">
      <c r="B18" s="1" t="s">
        <v>50</v>
      </c>
      <c r="C18" s="1">
        <v>58211.66</v>
      </c>
    </row>
    <row r="19" spans="2:3" x14ac:dyDescent="0.25">
      <c r="B19" s="1" t="s">
        <v>24</v>
      </c>
      <c r="C19" s="1">
        <v>0</v>
      </c>
    </row>
    <row r="20" spans="2:3" x14ac:dyDescent="0.25">
      <c r="B20" s="1" t="s">
        <v>52</v>
      </c>
      <c r="C20" s="1">
        <v>3168</v>
      </c>
    </row>
    <row r="21" spans="2:3" x14ac:dyDescent="0.25">
      <c r="B21" s="1" t="s">
        <v>21</v>
      </c>
      <c r="C21" s="1">
        <v>6090.58</v>
      </c>
    </row>
    <row r="22" spans="2:3" x14ac:dyDescent="0.25">
      <c r="B22" s="1" t="s">
        <v>20</v>
      </c>
      <c r="C22" s="1">
        <v>684</v>
      </c>
    </row>
    <row r="23" spans="2:3" x14ac:dyDescent="0.25">
      <c r="B23" s="1" t="s">
        <v>9</v>
      </c>
      <c r="C23" s="1">
        <v>0</v>
      </c>
    </row>
    <row r="24" spans="2:3" x14ac:dyDescent="0.25">
      <c r="B24" s="1" t="s">
        <v>10</v>
      </c>
      <c r="C24" s="1">
        <v>8676</v>
      </c>
    </row>
    <row r="25" spans="2:3" x14ac:dyDescent="0.25">
      <c r="B25" s="1" t="s">
        <v>11</v>
      </c>
      <c r="C25" s="1">
        <v>6714.42</v>
      </c>
    </row>
    <row r="26" spans="2:3" x14ac:dyDescent="0.25">
      <c r="B26" s="1" t="s">
        <v>46</v>
      </c>
      <c r="C26" s="1">
        <v>3139.03</v>
      </c>
    </row>
    <row r="27" spans="2:3" x14ac:dyDescent="0.25">
      <c r="B27" s="1" t="s">
        <v>51</v>
      </c>
      <c r="C27" s="1">
        <v>307.5</v>
      </c>
    </row>
    <row r="28" spans="2:3" x14ac:dyDescent="0.25">
      <c r="B28" s="1" t="s">
        <v>49</v>
      </c>
      <c r="C28" s="1">
        <v>40.99</v>
      </c>
    </row>
    <row r="29" spans="2:3" x14ac:dyDescent="0.25">
      <c r="B29" s="1" t="s">
        <v>12</v>
      </c>
      <c r="C29" s="1"/>
    </row>
    <row r="30" spans="2:3" x14ac:dyDescent="0.25">
      <c r="B30" s="1" t="s">
        <v>13</v>
      </c>
      <c r="C30" s="1">
        <v>24912</v>
      </c>
    </row>
    <row r="31" spans="2:3" x14ac:dyDescent="0.25">
      <c r="B31" s="1" t="s">
        <v>14</v>
      </c>
      <c r="C31" s="1">
        <v>234543</v>
      </c>
    </row>
    <row r="32" spans="2:3" x14ac:dyDescent="0.25">
      <c r="B32" s="1" t="s">
        <v>23</v>
      </c>
      <c r="C32" s="1">
        <v>1879</v>
      </c>
    </row>
    <row r="33" spans="2:3" x14ac:dyDescent="0.25">
      <c r="B33" s="1"/>
      <c r="C33" s="1"/>
    </row>
    <row r="34" spans="2:3" x14ac:dyDescent="0.25">
      <c r="B34" s="1" t="s">
        <v>15</v>
      </c>
      <c r="C34" s="1">
        <f>SUM(C6:C33)</f>
        <v>670679.66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4"/>
  <sheetViews>
    <sheetView topLeftCell="A4" workbookViewId="0">
      <selection activeCell="C8" sqref="C8"/>
    </sheetView>
  </sheetViews>
  <sheetFormatPr defaultRowHeight="15" x14ac:dyDescent="0.25"/>
  <cols>
    <col min="2" max="2" width="38.28515625" customWidth="1"/>
    <col min="3" max="3" width="21.85546875" customWidth="1"/>
  </cols>
  <sheetData>
    <row r="3" spans="2:3" x14ac:dyDescent="0.25">
      <c r="B3" t="s">
        <v>0</v>
      </c>
    </row>
    <row r="5" spans="2:3" s="2" customFormat="1" x14ac:dyDescent="0.25">
      <c r="B5" s="2" t="s">
        <v>0</v>
      </c>
      <c r="C5" s="20" t="s">
        <v>55</v>
      </c>
    </row>
    <row r="6" spans="2:3" s="2" customFormat="1" x14ac:dyDescent="0.25">
      <c r="B6" s="5" t="s">
        <v>1</v>
      </c>
      <c r="C6" s="20">
        <f>SUM(C7:C28)</f>
        <v>490312.04999999993</v>
      </c>
    </row>
    <row r="7" spans="2:3" x14ac:dyDescent="0.25">
      <c r="B7" s="1" t="s">
        <v>2</v>
      </c>
      <c r="C7" s="1">
        <v>204160</v>
      </c>
    </row>
    <row r="8" spans="2:3" x14ac:dyDescent="0.25">
      <c r="B8" s="1" t="s">
        <v>3</v>
      </c>
      <c r="C8" s="1">
        <f>347319.17-232618.37</f>
        <v>114700.79999999999</v>
      </c>
    </row>
    <row r="9" spans="2:3" x14ac:dyDescent="0.25">
      <c r="B9" s="1" t="s">
        <v>4</v>
      </c>
      <c r="C9" s="1">
        <v>16800</v>
      </c>
    </row>
    <row r="10" spans="2:3" x14ac:dyDescent="0.25">
      <c r="B10" s="1" t="s">
        <v>5</v>
      </c>
      <c r="C10" s="1">
        <f>20412-10206</f>
        <v>10206</v>
      </c>
    </row>
    <row r="11" spans="2:3" x14ac:dyDescent="0.25">
      <c r="B11" s="1" t="s">
        <v>17</v>
      </c>
      <c r="C11" s="1">
        <v>3840</v>
      </c>
    </row>
    <row r="12" spans="2:3" x14ac:dyDescent="0.25">
      <c r="B12" s="1" t="s">
        <v>18</v>
      </c>
      <c r="C12" s="1">
        <v>5796</v>
      </c>
    </row>
    <row r="13" spans="2:3" x14ac:dyDescent="0.25">
      <c r="B13" s="1" t="s">
        <v>19</v>
      </c>
      <c r="C13" s="1">
        <f>12960-10800</f>
        <v>2160</v>
      </c>
    </row>
    <row r="14" spans="2:3" x14ac:dyDescent="0.25">
      <c r="B14" s="1" t="s">
        <v>6</v>
      </c>
      <c r="C14" s="1">
        <f>5146.8-2502</f>
        <v>2644.8</v>
      </c>
    </row>
    <row r="15" spans="2:3" x14ac:dyDescent="0.25">
      <c r="B15" s="1" t="s">
        <v>7</v>
      </c>
      <c r="C15" s="1">
        <v>0</v>
      </c>
    </row>
    <row r="16" spans="2:3" x14ac:dyDescent="0.25">
      <c r="B16" s="1" t="s">
        <v>8</v>
      </c>
      <c r="C16" s="1">
        <f>16526.14-10610.14</f>
        <v>5916</v>
      </c>
    </row>
    <row r="17" spans="2:3" x14ac:dyDescent="0.25">
      <c r="B17" s="1" t="s">
        <v>53</v>
      </c>
      <c r="C17" s="1">
        <f>65758-32776.97</f>
        <v>32981.03</v>
      </c>
    </row>
    <row r="18" spans="2:3" x14ac:dyDescent="0.25">
      <c r="B18" s="1" t="s">
        <v>50</v>
      </c>
      <c r="C18" s="1">
        <f>131183-58211.66</f>
        <v>72971.34</v>
      </c>
    </row>
    <row r="19" spans="2:3" x14ac:dyDescent="0.25">
      <c r="B19" s="1" t="s">
        <v>24</v>
      </c>
      <c r="C19" s="1">
        <v>0</v>
      </c>
    </row>
    <row r="20" spans="2:3" x14ac:dyDescent="0.25">
      <c r="B20" s="1" t="s">
        <v>52</v>
      </c>
      <c r="C20" s="1">
        <f>6336-3168</f>
        <v>3168</v>
      </c>
    </row>
    <row r="21" spans="2:3" x14ac:dyDescent="0.25">
      <c r="B21" s="1" t="s">
        <v>21</v>
      </c>
      <c r="C21" s="1">
        <f>7694.7-6090.58</f>
        <v>1604.12</v>
      </c>
    </row>
    <row r="22" spans="2:3" x14ac:dyDescent="0.25">
      <c r="B22" s="1" t="s">
        <v>20</v>
      </c>
      <c r="C22" s="1">
        <v>0</v>
      </c>
    </row>
    <row r="23" spans="2:3" x14ac:dyDescent="0.25">
      <c r="B23" s="1" t="s">
        <v>9</v>
      </c>
      <c r="C23" s="1">
        <v>0</v>
      </c>
    </row>
    <row r="24" spans="2:3" x14ac:dyDescent="0.25">
      <c r="B24" s="1" t="s">
        <v>10</v>
      </c>
      <c r="C24" s="1">
        <f>17352-8676</f>
        <v>8676</v>
      </c>
    </row>
    <row r="25" spans="2:3" x14ac:dyDescent="0.25">
      <c r="B25" s="1" t="s">
        <v>11</v>
      </c>
      <c r="C25" s="1">
        <v>0</v>
      </c>
    </row>
    <row r="26" spans="2:3" x14ac:dyDescent="0.25">
      <c r="B26" s="1" t="s">
        <v>46</v>
      </c>
      <c r="C26" s="1">
        <f>7786-3139.03</f>
        <v>4646.9699999999993</v>
      </c>
    </row>
    <row r="27" spans="2:3" x14ac:dyDescent="0.25">
      <c r="B27" s="1" t="s">
        <v>51</v>
      </c>
      <c r="C27" s="1">
        <v>0</v>
      </c>
    </row>
    <row r="28" spans="2:3" x14ac:dyDescent="0.25">
      <c r="B28" s="1" t="s">
        <v>49</v>
      </c>
      <c r="C28" s="1">
        <v>40.99</v>
      </c>
    </row>
    <row r="29" spans="2:3" x14ac:dyDescent="0.25">
      <c r="B29" s="1"/>
      <c r="C29" s="1"/>
    </row>
    <row r="30" spans="2:3" ht="14.25" customHeight="1" x14ac:dyDescent="0.25">
      <c r="B30" s="5" t="s">
        <v>12</v>
      </c>
      <c r="C30" s="5">
        <f>C31+C32+C33</f>
        <v>924864</v>
      </c>
    </row>
    <row r="31" spans="2:3" x14ac:dyDescent="0.25">
      <c r="B31" s="1" t="s">
        <v>13</v>
      </c>
      <c r="C31" s="1">
        <f>689736-24912</f>
        <v>664824</v>
      </c>
    </row>
    <row r="32" spans="2:3" ht="3" customHeight="1" x14ac:dyDescent="0.25">
      <c r="B32" s="1"/>
      <c r="C32" s="1"/>
    </row>
    <row r="33" spans="2:3" x14ac:dyDescent="0.25">
      <c r="B33" s="1" t="s">
        <v>14</v>
      </c>
      <c r="C33" s="1">
        <f>494583-234543</f>
        <v>260040</v>
      </c>
    </row>
    <row r="34" spans="2:3" x14ac:dyDescent="0.25">
      <c r="B34" s="1" t="s">
        <v>15</v>
      </c>
      <c r="C34" s="1">
        <f xml:space="preserve"> C6+C30</f>
        <v>1415176.0499999998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4"/>
  <sheetViews>
    <sheetView tabSelected="1" workbookViewId="0">
      <selection activeCell="C34" sqref="C34"/>
    </sheetView>
  </sheetViews>
  <sheetFormatPr defaultRowHeight="15" x14ac:dyDescent="0.25"/>
  <cols>
    <col min="2" max="2" width="38.28515625" customWidth="1"/>
    <col min="3" max="3" width="21.85546875" customWidth="1"/>
  </cols>
  <sheetData>
    <row r="3" spans="2:3" x14ac:dyDescent="0.25">
      <c r="B3" t="s">
        <v>0</v>
      </c>
    </row>
    <row r="5" spans="2:3" s="2" customFormat="1" x14ac:dyDescent="0.25">
      <c r="B5" s="2" t="s">
        <v>0</v>
      </c>
      <c r="C5" s="20" t="s">
        <v>65</v>
      </c>
    </row>
    <row r="6" spans="2:3" s="2" customFormat="1" x14ac:dyDescent="0.25">
      <c r="B6" s="5" t="s">
        <v>1</v>
      </c>
      <c r="C6" s="20">
        <f>SUM(C7:C28)</f>
        <v>687621</v>
      </c>
    </row>
    <row r="7" spans="2:3" x14ac:dyDescent="0.25">
      <c r="B7" s="1" t="s">
        <v>2</v>
      </c>
      <c r="C7" s="1">
        <v>206660</v>
      </c>
    </row>
    <row r="8" spans="2:3" x14ac:dyDescent="0.25">
      <c r="B8" s="1" t="s">
        <v>3</v>
      </c>
      <c r="C8" s="1">
        <v>5334</v>
      </c>
    </row>
    <row r="9" spans="2:3" x14ac:dyDescent="0.25">
      <c r="B9" s="1" t="s">
        <v>4</v>
      </c>
      <c r="C9" s="1">
        <v>0</v>
      </c>
    </row>
    <row r="10" spans="2:3" x14ac:dyDescent="0.25">
      <c r="B10" s="1" t="s">
        <v>5</v>
      </c>
      <c r="C10" s="1">
        <v>30618</v>
      </c>
    </row>
    <row r="11" spans="2:3" x14ac:dyDescent="0.25">
      <c r="B11" s="1" t="s">
        <v>17</v>
      </c>
      <c r="C11" s="1">
        <v>0</v>
      </c>
    </row>
    <row r="12" spans="2:3" x14ac:dyDescent="0.25">
      <c r="B12" s="1" t="s">
        <v>18</v>
      </c>
      <c r="C12" s="1">
        <v>0</v>
      </c>
    </row>
    <row r="13" spans="2:3" x14ac:dyDescent="0.25">
      <c r="B13" s="1" t="s">
        <v>19</v>
      </c>
      <c r="C13" s="1">
        <v>3240</v>
      </c>
    </row>
    <row r="14" spans="2:3" x14ac:dyDescent="0.25">
      <c r="B14" s="1" t="s">
        <v>6</v>
      </c>
      <c r="C14" s="1">
        <v>3691</v>
      </c>
    </row>
    <row r="15" spans="2:3" x14ac:dyDescent="0.25">
      <c r="B15" s="1" t="s">
        <v>7</v>
      </c>
      <c r="C15" s="1">
        <v>0</v>
      </c>
    </row>
    <row r="16" spans="2:3" x14ac:dyDescent="0.25">
      <c r="B16" s="1" t="s">
        <v>8</v>
      </c>
      <c r="C16" s="1">
        <v>28454</v>
      </c>
    </row>
    <row r="17" spans="2:3" x14ac:dyDescent="0.25">
      <c r="B17" s="1" t="s">
        <v>53</v>
      </c>
      <c r="C17" s="1">
        <v>146929</v>
      </c>
    </row>
    <row r="18" spans="2:3" x14ac:dyDescent="0.25">
      <c r="B18" s="1" t="s">
        <v>50</v>
      </c>
      <c r="C18" s="1">
        <v>176325</v>
      </c>
    </row>
    <row r="19" spans="2:3" x14ac:dyDescent="0.25">
      <c r="B19" s="1" t="s">
        <v>24</v>
      </c>
      <c r="C19" s="1">
        <v>0</v>
      </c>
    </row>
    <row r="20" spans="2:3" x14ac:dyDescent="0.25">
      <c r="B20" s="1" t="s">
        <v>52</v>
      </c>
      <c r="C20" s="1">
        <v>13784</v>
      </c>
    </row>
    <row r="21" spans="2:3" x14ac:dyDescent="0.25">
      <c r="B21" s="1" t="s">
        <v>21</v>
      </c>
      <c r="C21" s="1">
        <v>18260</v>
      </c>
    </row>
    <row r="22" spans="2:3" x14ac:dyDescent="0.25">
      <c r="B22" s="1" t="s">
        <v>20</v>
      </c>
      <c r="C22" s="1">
        <v>2280</v>
      </c>
    </row>
    <row r="23" spans="2:3" x14ac:dyDescent="0.25">
      <c r="B23" s="1" t="s">
        <v>9</v>
      </c>
      <c r="C23" s="1">
        <v>8388</v>
      </c>
    </row>
    <row r="24" spans="2:3" x14ac:dyDescent="0.25">
      <c r="B24" s="1" t="s">
        <v>10</v>
      </c>
      <c r="C24" s="1">
        <v>0</v>
      </c>
    </row>
    <row r="25" spans="2:3" x14ac:dyDescent="0.25">
      <c r="B25" s="1" t="s">
        <v>11</v>
      </c>
      <c r="C25" s="1">
        <v>26222</v>
      </c>
    </row>
    <row r="26" spans="2:3" x14ac:dyDescent="0.25">
      <c r="B26" s="1" t="s">
        <v>46</v>
      </c>
      <c r="C26" s="1">
        <v>17436</v>
      </c>
    </row>
    <row r="27" spans="2:3" x14ac:dyDescent="0.25">
      <c r="B27" s="1" t="s">
        <v>51</v>
      </c>
      <c r="C27" s="1">
        <v>0</v>
      </c>
    </row>
    <row r="28" spans="2:3" x14ac:dyDescent="0.25">
      <c r="B28" s="1" t="s">
        <v>49</v>
      </c>
      <c r="C28" s="1">
        <v>0</v>
      </c>
    </row>
    <row r="29" spans="2:3" x14ac:dyDescent="0.25">
      <c r="B29" s="1"/>
      <c r="C29" s="1"/>
    </row>
    <row r="30" spans="2:3" ht="14.25" customHeight="1" x14ac:dyDescent="0.25">
      <c r="B30" s="5" t="s">
        <v>12</v>
      </c>
      <c r="C30" s="5">
        <f>C31+C32+C33</f>
        <v>2038025</v>
      </c>
    </row>
    <row r="31" spans="2:3" x14ac:dyDescent="0.25">
      <c r="B31" s="1" t="s">
        <v>13</v>
      </c>
      <c r="C31" s="1">
        <v>1591386</v>
      </c>
    </row>
    <row r="32" spans="2:3" ht="16.5" customHeight="1" x14ac:dyDescent="0.25">
      <c r="B32" s="1" t="s">
        <v>56</v>
      </c>
      <c r="C32" s="1">
        <v>390075</v>
      </c>
    </row>
    <row r="33" spans="2:3" x14ac:dyDescent="0.25">
      <c r="B33" s="1" t="s">
        <v>57</v>
      </c>
      <c r="C33" s="1">
        <v>56564</v>
      </c>
    </row>
    <row r="34" spans="2:3" x14ac:dyDescent="0.25">
      <c r="B34" s="1" t="s">
        <v>15</v>
      </c>
      <c r="C34" s="5">
        <f xml:space="preserve"> C6+C30</f>
        <v>2725646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A25" sqref="A25"/>
    </sheetView>
  </sheetViews>
  <sheetFormatPr defaultRowHeight="15" x14ac:dyDescent="0.25"/>
  <cols>
    <col min="1" max="1" width="32.7109375" customWidth="1"/>
    <col min="2" max="2" width="11.42578125" customWidth="1"/>
    <col min="3" max="3" width="49.28515625" customWidth="1"/>
    <col min="4" max="4" width="9.140625" style="3"/>
  </cols>
  <sheetData>
    <row r="1" spans="1:3" x14ac:dyDescent="0.25">
      <c r="A1" s="1" t="s">
        <v>0</v>
      </c>
      <c r="B1" s="1"/>
      <c r="C1" s="1"/>
    </row>
    <row r="2" spans="1:3" x14ac:dyDescent="0.25">
      <c r="A2" s="1"/>
      <c r="B2" s="1"/>
      <c r="C2" s="1"/>
    </row>
    <row r="3" spans="1:3" x14ac:dyDescent="0.25">
      <c r="A3" s="5" t="s">
        <v>1</v>
      </c>
      <c r="B3" s="5">
        <f>SUM(B4:B21)+D8+D20+D21+D19+D14</f>
        <v>509066.68000000005</v>
      </c>
      <c r="C3" s="1"/>
    </row>
    <row r="4" spans="1:3" x14ac:dyDescent="0.25">
      <c r="A4" s="1" t="s">
        <v>2</v>
      </c>
      <c r="B4" s="1">
        <v>3900</v>
      </c>
      <c r="C4" s="1"/>
    </row>
    <row r="5" spans="1:3" x14ac:dyDescent="0.25">
      <c r="A5" s="1" t="s">
        <v>3</v>
      </c>
      <c r="B5" s="1">
        <v>381691</v>
      </c>
      <c r="C5" s="1"/>
    </row>
    <row r="6" spans="1:3" x14ac:dyDescent="0.25">
      <c r="A6" s="1" t="s">
        <v>4</v>
      </c>
      <c r="B6" s="1">
        <v>56880</v>
      </c>
      <c r="C6" s="1"/>
    </row>
    <row r="7" spans="1:3" x14ac:dyDescent="0.25">
      <c r="A7" s="1" t="s">
        <v>5</v>
      </c>
      <c r="B7" s="1">
        <v>11712</v>
      </c>
      <c r="C7" s="1"/>
    </row>
    <row r="8" spans="1:3" x14ac:dyDescent="0.25">
      <c r="A8" s="1" t="s">
        <v>16</v>
      </c>
      <c r="B8" s="1">
        <v>5064</v>
      </c>
      <c r="C8" s="1"/>
    </row>
    <row r="9" spans="1:3" x14ac:dyDescent="0.25">
      <c r="A9" s="1" t="s">
        <v>17</v>
      </c>
      <c r="B9" s="1">
        <v>3840</v>
      </c>
      <c r="C9" s="1"/>
    </row>
    <row r="10" spans="1:3" x14ac:dyDescent="0.25">
      <c r="A10" s="1" t="s">
        <v>18</v>
      </c>
      <c r="B10" s="1">
        <v>5550</v>
      </c>
      <c r="C10" s="1"/>
    </row>
    <row r="11" spans="1:3" x14ac:dyDescent="0.25">
      <c r="A11" s="1" t="s">
        <v>19</v>
      </c>
      <c r="B11" s="1">
        <v>3840</v>
      </c>
      <c r="C11" s="1"/>
    </row>
    <row r="12" spans="1:3" x14ac:dyDescent="0.25">
      <c r="A12" s="1" t="s">
        <v>6</v>
      </c>
      <c r="B12" s="1">
        <v>3200</v>
      </c>
      <c r="C12" s="1"/>
    </row>
    <row r="13" spans="1:3" x14ac:dyDescent="0.25">
      <c r="A13" s="1" t="s">
        <v>7</v>
      </c>
      <c r="B13" s="1"/>
      <c r="C13" s="1"/>
    </row>
    <row r="14" spans="1:3" x14ac:dyDescent="0.25">
      <c r="A14" s="1" t="s">
        <v>8</v>
      </c>
      <c r="B14" s="1">
        <v>12702</v>
      </c>
      <c r="C14" s="1"/>
    </row>
    <row r="15" spans="1:3" x14ac:dyDescent="0.25">
      <c r="A15" s="1" t="s">
        <v>25</v>
      </c>
      <c r="B15" s="1">
        <v>887.9</v>
      </c>
      <c r="C15" s="1" t="s">
        <v>26</v>
      </c>
    </row>
    <row r="16" spans="1:3" x14ac:dyDescent="0.25">
      <c r="A16" s="1" t="s">
        <v>24</v>
      </c>
      <c r="B16" s="1">
        <v>2699.58</v>
      </c>
      <c r="C16" s="1" t="s">
        <v>27</v>
      </c>
    </row>
    <row r="17" spans="1:3" x14ac:dyDescent="0.25">
      <c r="A17" s="1" t="s">
        <v>21</v>
      </c>
      <c r="B17" s="1">
        <v>5071.2</v>
      </c>
      <c r="C17" s="1" t="s">
        <v>22</v>
      </c>
    </row>
    <row r="18" spans="1:3" x14ac:dyDescent="0.25">
      <c r="A18" s="1" t="s">
        <v>20</v>
      </c>
      <c r="B18" s="1">
        <v>756</v>
      </c>
      <c r="C18" s="1"/>
    </row>
    <row r="19" spans="1:3" x14ac:dyDescent="0.25">
      <c r="A19" s="1" t="s">
        <v>9</v>
      </c>
      <c r="B19" s="1"/>
      <c r="C19" s="1"/>
    </row>
    <row r="20" spans="1:3" x14ac:dyDescent="0.25">
      <c r="A20" s="1" t="s">
        <v>10</v>
      </c>
      <c r="B20" s="1">
        <v>7193</v>
      </c>
      <c r="C20" s="1"/>
    </row>
    <row r="21" spans="1:3" x14ac:dyDescent="0.25">
      <c r="A21" s="1" t="s">
        <v>11</v>
      </c>
      <c r="B21" s="1">
        <v>4080</v>
      </c>
      <c r="C21" s="1"/>
    </row>
    <row r="22" spans="1:3" x14ac:dyDescent="0.25">
      <c r="A22" s="1"/>
      <c r="B22" s="1"/>
      <c r="C22" s="1"/>
    </row>
    <row r="23" spans="1:3" x14ac:dyDescent="0.25">
      <c r="A23" s="5" t="s">
        <v>12</v>
      </c>
      <c r="B23" s="5">
        <f>SUM(B24:B26)</f>
        <v>10263.870000000001</v>
      </c>
      <c r="C23" s="1"/>
    </row>
    <row r="24" spans="1:3" x14ac:dyDescent="0.25">
      <c r="A24" s="1" t="s">
        <v>13</v>
      </c>
      <c r="B24" s="4">
        <v>719.95</v>
      </c>
      <c r="C24" s="1" t="s">
        <v>28</v>
      </c>
    </row>
    <row r="25" spans="1:3" x14ac:dyDescent="0.25">
      <c r="A25" s="1" t="s">
        <v>14</v>
      </c>
      <c r="B25" s="4">
        <v>0</v>
      </c>
      <c r="C25" s="1"/>
    </row>
    <row r="26" spans="1:3" x14ac:dyDescent="0.25">
      <c r="A26" s="1" t="s">
        <v>23</v>
      </c>
      <c r="B26" s="4">
        <v>9543.92</v>
      </c>
      <c r="C26" s="1" t="s">
        <v>29</v>
      </c>
    </row>
    <row r="27" spans="1:3" x14ac:dyDescent="0.25">
      <c r="A27" s="1"/>
      <c r="B27" s="1"/>
      <c r="C27" s="1"/>
    </row>
    <row r="28" spans="1:3" x14ac:dyDescent="0.25">
      <c r="A28" s="5" t="s">
        <v>15</v>
      </c>
      <c r="B28" s="5">
        <f>B3+B23</f>
        <v>519330.55000000005</v>
      </c>
      <c r="C28" s="1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B15" sqref="B15"/>
    </sheetView>
  </sheetViews>
  <sheetFormatPr defaultRowHeight="15" x14ac:dyDescent="0.25"/>
  <cols>
    <col min="1" max="1" width="32.7109375" customWidth="1"/>
    <col min="2" max="2" width="11.42578125" customWidth="1"/>
    <col min="3" max="3" width="49.28515625" customWidth="1"/>
    <col min="4" max="4" width="9.140625" style="3"/>
    <col min="9" max="9" width="9.7109375" bestFit="1" customWidth="1"/>
  </cols>
  <sheetData>
    <row r="1" spans="1:3" x14ac:dyDescent="0.25">
      <c r="A1" s="1" t="s">
        <v>0</v>
      </c>
      <c r="B1" s="1"/>
      <c r="C1" s="1"/>
    </row>
    <row r="2" spans="1:3" x14ac:dyDescent="0.25">
      <c r="A2" s="1"/>
      <c r="B2" s="1"/>
      <c r="C2" s="1"/>
    </row>
    <row r="3" spans="1:3" x14ac:dyDescent="0.25">
      <c r="A3" s="5" t="s">
        <v>1</v>
      </c>
      <c r="B3" s="5">
        <f>SUM(B4:B21)+D8+D20+D21+D19+D14</f>
        <v>546403.48</v>
      </c>
      <c r="C3" s="1"/>
    </row>
    <row r="4" spans="1:3" x14ac:dyDescent="0.25">
      <c r="A4" s="1" t="s">
        <v>2</v>
      </c>
      <c r="B4" s="1">
        <v>5200</v>
      </c>
      <c r="C4" s="1"/>
    </row>
    <row r="5" spans="1:3" x14ac:dyDescent="0.25">
      <c r="A5" s="1" t="s">
        <v>3</v>
      </c>
      <c r="B5" s="1">
        <v>381691</v>
      </c>
      <c r="C5" s="1"/>
    </row>
    <row r="6" spans="1:3" x14ac:dyDescent="0.25">
      <c r="A6" s="1" t="s">
        <v>4</v>
      </c>
      <c r="B6" s="1">
        <v>75840</v>
      </c>
      <c r="C6" s="1"/>
    </row>
    <row r="7" spans="1:3" x14ac:dyDescent="0.25">
      <c r="A7" s="1" t="s">
        <v>5</v>
      </c>
      <c r="B7" s="1">
        <v>14640</v>
      </c>
      <c r="C7" s="1"/>
    </row>
    <row r="8" spans="1:3" x14ac:dyDescent="0.25">
      <c r="A8" s="1" t="s">
        <v>16</v>
      </c>
      <c r="B8" s="1">
        <v>5064</v>
      </c>
      <c r="C8" s="1"/>
    </row>
    <row r="9" spans="1:3" x14ac:dyDescent="0.25">
      <c r="A9" s="1" t="s">
        <v>17</v>
      </c>
      <c r="B9" s="1">
        <v>3840</v>
      </c>
      <c r="C9" s="1"/>
    </row>
    <row r="10" spans="1:3" x14ac:dyDescent="0.25">
      <c r="A10" s="1" t="s">
        <v>18</v>
      </c>
      <c r="B10" s="1">
        <v>5550</v>
      </c>
      <c r="C10" s="1"/>
    </row>
    <row r="11" spans="1:3" x14ac:dyDescent="0.25">
      <c r="A11" s="1" t="s">
        <v>19</v>
      </c>
      <c r="B11" s="1">
        <v>3840</v>
      </c>
      <c r="C11" s="1"/>
    </row>
    <row r="12" spans="1:3" x14ac:dyDescent="0.25">
      <c r="A12" s="1" t="s">
        <v>6</v>
      </c>
      <c r="B12" s="1">
        <v>5698</v>
      </c>
      <c r="C12" s="1"/>
    </row>
    <row r="13" spans="1:3" x14ac:dyDescent="0.25">
      <c r="A13" s="1" t="s">
        <v>7</v>
      </c>
      <c r="B13" s="1"/>
      <c r="C13" s="1"/>
    </row>
    <row r="14" spans="1:3" x14ac:dyDescent="0.25">
      <c r="A14" s="1" t="s">
        <v>8</v>
      </c>
      <c r="B14" s="1">
        <v>18966</v>
      </c>
      <c r="C14" s="1"/>
    </row>
    <row r="15" spans="1:3" x14ac:dyDescent="0.25">
      <c r="A15" s="1" t="s">
        <v>25</v>
      </c>
      <c r="B15" s="1">
        <v>887.9</v>
      </c>
      <c r="C15" s="1" t="s">
        <v>26</v>
      </c>
    </row>
    <row r="16" spans="1:3" x14ac:dyDescent="0.25">
      <c r="A16" s="1" t="s">
        <v>24</v>
      </c>
      <c r="B16" s="1">
        <v>2699.58</v>
      </c>
      <c r="C16" s="1" t="s">
        <v>27</v>
      </c>
    </row>
    <row r="17" spans="1:3" x14ac:dyDescent="0.25">
      <c r="A17" s="1" t="s">
        <v>21</v>
      </c>
      <c r="B17" s="1">
        <v>5910</v>
      </c>
      <c r="C17" s="1" t="s">
        <v>22</v>
      </c>
    </row>
    <row r="18" spans="1:3" x14ac:dyDescent="0.25">
      <c r="A18" s="1" t="s">
        <v>20</v>
      </c>
      <c r="B18" s="1">
        <v>984</v>
      </c>
      <c r="C18" s="1"/>
    </row>
    <row r="19" spans="1:3" x14ac:dyDescent="0.25">
      <c r="A19" s="1" t="s">
        <v>9</v>
      </c>
      <c r="B19" s="1"/>
      <c r="C19" s="1"/>
    </row>
    <row r="20" spans="1:3" x14ac:dyDescent="0.25">
      <c r="A20" s="1" t="s">
        <v>10</v>
      </c>
      <c r="B20" s="1">
        <v>7193</v>
      </c>
      <c r="C20" s="1"/>
    </row>
    <row r="21" spans="1:3" x14ac:dyDescent="0.25">
      <c r="A21" s="1" t="s">
        <v>11</v>
      </c>
      <c r="B21" s="1">
        <v>8400</v>
      </c>
      <c r="C21" s="1"/>
    </row>
    <row r="22" spans="1:3" x14ac:dyDescent="0.25">
      <c r="A22" s="1"/>
      <c r="B22" s="1"/>
      <c r="C22" s="1"/>
    </row>
    <row r="23" spans="1:3" x14ac:dyDescent="0.25">
      <c r="A23" s="5" t="s">
        <v>12</v>
      </c>
      <c r="B23" s="5">
        <f>SUM(B24:B26)</f>
        <v>10263.870000000001</v>
      </c>
      <c r="C23" s="1"/>
    </row>
    <row r="24" spans="1:3" x14ac:dyDescent="0.25">
      <c r="A24" s="1" t="s">
        <v>13</v>
      </c>
      <c r="B24" s="4">
        <v>719.95</v>
      </c>
      <c r="C24" s="1" t="s">
        <v>28</v>
      </c>
    </row>
    <row r="25" spans="1:3" x14ac:dyDescent="0.25">
      <c r="A25" s="1" t="s">
        <v>14</v>
      </c>
      <c r="B25" s="4">
        <v>0</v>
      </c>
      <c r="C25" s="1"/>
    </row>
    <row r="26" spans="1:3" x14ac:dyDescent="0.25">
      <c r="A26" s="1" t="s">
        <v>23</v>
      </c>
      <c r="B26" s="4">
        <v>9543.92</v>
      </c>
      <c r="C26" s="1" t="s">
        <v>29</v>
      </c>
    </row>
    <row r="27" spans="1:3" x14ac:dyDescent="0.25">
      <c r="A27" s="1"/>
      <c r="B27" s="1"/>
      <c r="C27" s="1"/>
    </row>
    <row r="28" spans="1:3" x14ac:dyDescent="0.25">
      <c r="A28" s="5" t="s">
        <v>15</v>
      </c>
      <c r="B28" s="5">
        <f>B3+B23</f>
        <v>556667.35</v>
      </c>
      <c r="C28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C39" sqref="C39"/>
    </sheetView>
  </sheetViews>
  <sheetFormatPr defaultRowHeight="15" x14ac:dyDescent="0.25"/>
  <cols>
    <col min="1" max="1" width="32.7109375" customWidth="1"/>
    <col min="2" max="2" width="11.42578125" customWidth="1"/>
    <col min="3" max="3" width="49.28515625" customWidth="1"/>
    <col min="4" max="4" width="9.140625" style="3"/>
    <col min="9" max="9" width="9.7109375" bestFit="1" customWidth="1"/>
  </cols>
  <sheetData>
    <row r="1" spans="1:3" x14ac:dyDescent="0.25">
      <c r="A1" s="1" t="s">
        <v>0</v>
      </c>
      <c r="B1" s="1"/>
      <c r="C1" s="1"/>
    </row>
    <row r="2" spans="1:3" x14ac:dyDescent="0.25">
      <c r="A2" s="1"/>
      <c r="B2" s="1"/>
      <c r="C2" s="1"/>
    </row>
    <row r="3" spans="1:3" x14ac:dyDescent="0.25">
      <c r="A3" s="5" t="s">
        <v>1</v>
      </c>
      <c r="B3" s="5">
        <f>SUM(B4:B21)+D8+D20+D21+D19+D14</f>
        <v>679910.0199999999</v>
      </c>
      <c r="C3" s="1"/>
    </row>
    <row r="4" spans="1:3" x14ac:dyDescent="0.25">
      <c r="A4" s="1" t="s">
        <v>2</v>
      </c>
      <c r="B4" s="1">
        <v>5200</v>
      </c>
      <c r="C4" s="1"/>
    </row>
    <row r="5" spans="1:3" x14ac:dyDescent="0.25">
      <c r="A5" s="1" t="s">
        <v>3</v>
      </c>
      <c r="B5" s="1">
        <v>444991</v>
      </c>
      <c r="C5" s="1"/>
    </row>
    <row r="6" spans="1:3" x14ac:dyDescent="0.25">
      <c r="A6" s="1" t="s">
        <v>4</v>
      </c>
      <c r="B6" s="1">
        <f>75840+18960+18960</f>
        <v>113760</v>
      </c>
      <c r="C6" s="1"/>
    </row>
    <row r="7" spans="1:3" x14ac:dyDescent="0.25">
      <c r="A7" s="1" t="s">
        <v>5</v>
      </c>
      <c r="B7" s="1">
        <v>17568</v>
      </c>
      <c r="C7" s="1"/>
    </row>
    <row r="8" spans="1:3" x14ac:dyDescent="0.25">
      <c r="A8" s="1" t="s">
        <v>16</v>
      </c>
      <c r="B8" s="1">
        <v>5064</v>
      </c>
      <c r="C8" s="1"/>
    </row>
    <row r="9" spans="1:3" x14ac:dyDescent="0.25">
      <c r="A9" s="1" t="s">
        <v>17</v>
      </c>
      <c r="B9" s="1">
        <v>3840</v>
      </c>
      <c r="C9" s="1"/>
    </row>
    <row r="10" spans="1:3" x14ac:dyDescent="0.25">
      <c r="A10" s="1" t="s">
        <v>18</v>
      </c>
      <c r="B10" s="1">
        <v>5550</v>
      </c>
      <c r="C10" s="1"/>
    </row>
    <row r="11" spans="1:3" x14ac:dyDescent="0.25">
      <c r="A11" s="1" t="s">
        <v>19</v>
      </c>
      <c r="B11" s="1">
        <v>3840</v>
      </c>
      <c r="C11" s="1"/>
    </row>
    <row r="12" spans="1:3" x14ac:dyDescent="0.25">
      <c r="A12" s="1" t="s">
        <v>6</v>
      </c>
      <c r="B12" s="1">
        <v>9407</v>
      </c>
      <c r="C12" s="1"/>
    </row>
    <row r="13" spans="1:3" x14ac:dyDescent="0.25">
      <c r="A13" s="1" t="s">
        <v>7</v>
      </c>
      <c r="B13" s="1"/>
      <c r="C13" s="1"/>
    </row>
    <row r="14" spans="1:3" x14ac:dyDescent="0.25">
      <c r="A14" s="1" t="s">
        <v>8</v>
      </c>
      <c r="B14" s="1">
        <v>22080</v>
      </c>
      <c r="C14" s="1"/>
    </row>
    <row r="15" spans="1:3" x14ac:dyDescent="0.25">
      <c r="A15" s="1" t="s">
        <v>25</v>
      </c>
      <c r="B15" s="1">
        <f>475.15+412.75+412.75+28.8+422.35+28.8+2439.84</f>
        <v>4220.4400000000005</v>
      </c>
      <c r="C15" s="1" t="s">
        <v>26</v>
      </c>
    </row>
    <row r="16" spans="1:3" x14ac:dyDescent="0.25">
      <c r="A16" s="1" t="s">
        <v>24</v>
      </c>
      <c r="B16" s="1">
        <v>2699.58</v>
      </c>
      <c r="C16" s="1" t="s">
        <v>27</v>
      </c>
    </row>
    <row r="17" spans="1:3" x14ac:dyDescent="0.25">
      <c r="A17" s="1" t="s">
        <v>21</v>
      </c>
      <c r="B17" s="1">
        <v>7588</v>
      </c>
      <c r="C17" s="1" t="s">
        <v>22</v>
      </c>
    </row>
    <row r="18" spans="1:3" x14ac:dyDescent="0.25">
      <c r="A18" s="1" t="s">
        <v>20</v>
      </c>
      <c r="B18" s="1">
        <f>984+228</f>
        <v>1212</v>
      </c>
      <c r="C18" s="1"/>
    </row>
    <row r="19" spans="1:3" x14ac:dyDescent="0.25">
      <c r="A19" s="1" t="s">
        <v>9</v>
      </c>
      <c r="B19" s="1">
        <v>7944</v>
      </c>
      <c r="C19" s="1"/>
    </row>
    <row r="20" spans="1:3" x14ac:dyDescent="0.25">
      <c r="A20" s="1" t="s">
        <v>10</v>
      </c>
      <c r="B20" s="1">
        <v>14386</v>
      </c>
      <c r="C20" s="1"/>
    </row>
    <row r="21" spans="1:3" x14ac:dyDescent="0.25">
      <c r="A21" s="1" t="s">
        <v>11</v>
      </c>
      <c r="B21" s="1">
        <v>10560</v>
      </c>
      <c r="C21" s="1"/>
    </row>
    <row r="22" spans="1:3" x14ac:dyDescent="0.25">
      <c r="A22" s="1"/>
      <c r="B22" s="1"/>
      <c r="C22" s="1"/>
    </row>
    <row r="23" spans="1:3" x14ac:dyDescent="0.25">
      <c r="A23" s="5" t="s">
        <v>12</v>
      </c>
      <c r="B23" s="5">
        <f>SUM(B24:B26)</f>
        <v>12538.970000000001</v>
      </c>
      <c r="C23" s="1"/>
    </row>
    <row r="24" spans="1:3" x14ac:dyDescent="0.25">
      <c r="A24" s="1" t="s">
        <v>13</v>
      </c>
      <c r="B24" s="4">
        <v>719.95</v>
      </c>
      <c r="C24" s="1" t="s">
        <v>28</v>
      </c>
    </row>
    <row r="25" spans="1:3" x14ac:dyDescent="0.25">
      <c r="A25" s="1" t="s">
        <v>14</v>
      </c>
      <c r="B25" s="4">
        <v>0</v>
      </c>
      <c r="C25" s="1"/>
    </row>
    <row r="26" spans="1:3" x14ac:dyDescent="0.25">
      <c r="A26" s="1" t="s">
        <v>23</v>
      </c>
      <c r="B26" s="4">
        <f>1079.95+1195.15+9543.92</f>
        <v>11819.02</v>
      </c>
      <c r="C26" s="1" t="s">
        <v>30</v>
      </c>
    </row>
    <row r="27" spans="1:3" x14ac:dyDescent="0.25">
      <c r="A27" s="1"/>
      <c r="B27" s="1"/>
      <c r="C27" s="1"/>
    </row>
    <row r="28" spans="1:3" x14ac:dyDescent="0.25">
      <c r="A28" s="5" t="s">
        <v>15</v>
      </c>
      <c r="B28" s="5">
        <f>B3+B23</f>
        <v>692448.98999999987</v>
      </c>
      <c r="C28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workbookViewId="0">
      <selection activeCell="B1" sqref="B1:I1048576"/>
    </sheetView>
  </sheetViews>
  <sheetFormatPr defaultRowHeight="15" x14ac:dyDescent="0.25"/>
  <cols>
    <col min="2" max="2" width="32.7109375" customWidth="1"/>
    <col min="3" max="3" width="11.42578125" customWidth="1"/>
    <col min="4" max="4" width="49.28515625" customWidth="1"/>
    <col min="5" max="5" width="12.140625" customWidth="1"/>
    <col min="8" max="8" width="11.28515625" customWidth="1"/>
    <col min="11" max="11" width="11.28515625" customWidth="1"/>
  </cols>
  <sheetData>
    <row r="1" spans="2:12" x14ac:dyDescent="0.25">
      <c r="C1" s="6">
        <v>44377</v>
      </c>
      <c r="E1" t="s">
        <v>31</v>
      </c>
      <c r="H1" t="s">
        <v>32</v>
      </c>
    </row>
    <row r="2" spans="2:12" x14ac:dyDescent="0.25">
      <c r="B2" s="1" t="s">
        <v>0</v>
      </c>
      <c r="C2" s="1"/>
      <c r="D2" s="1"/>
    </row>
    <row r="3" spans="2:12" x14ac:dyDescent="0.25">
      <c r="B3" s="1"/>
      <c r="C3" s="1"/>
      <c r="D3" s="1"/>
    </row>
    <row r="4" spans="2:12" x14ac:dyDescent="0.25">
      <c r="B4" s="5" t="s">
        <v>1</v>
      </c>
      <c r="C4" s="5">
        <f>SUM(C5:C22)</f>
        <v>679910.0199999999</v>
      </c>
      <c r="D4" s="1"/>
      <c r="E4" s="5">
        <f>SUM(E5:E22)</f>
        <v>1187675.68</v>
      </c>
      <c r="G4">
        <f>G5+G6+G7+G8+G12+G13+G15+G17+G18+G19+G21+G22</f>
        <v>507765.66</v>
      </c>
    </row>
    <row r="5" spans="2:12" x14ac:dyDescent="0.25">
      <c r="B5" s="1" t="s">
        <v>2</v>
      </c>
      <c r="C5" s="1">
        <v>5200</v>
      </c>
      <c r="D5" s="1"/>
      <c r="E5" s="1">
        <v>324940</v>
      </c>
      <c r="F5" s="1"/>
      <c r="G5" s="1">
        <f t="shared" ref="G5:G13" si="0">E5-C5</f>
        <v>319740</v>
      </c>
      <c r="H5" s="1"/>
    </row>
    <row r="6" spans="2:12" x14ac:dyDescent="0.25">
      <c r="B6" s="1" t="s">
        <v>3</v>
      </c>
      <c r="C6" s="1">
        <v>444991</v>
      </c>
      <c r="D6" s="1"/>
      <c r="E6" s="1">
        <v>547140</v>
      </c>
      <c r="F6" s="1"/>
      <c r="G6" s="1">
        <f t="shared" si="0"/>
        <v>102149</v>
      </c>
      <c r="H6" s="1"/>
    </row>
    <row r="7" spans="2:12" x14ac:dyDescent="0.25">
      <c r="B7" s="1" t="s">
        <v>4</v>
      </c>
      <c r="C7" s="1">
        <f>75840+18960+18960</f>
        <v>113760</v>
      </c>
      <c r="D7" s="1"/>
      <c r="E7" s="1">
        <v>151680</v>
      </c>
      <c r="F7" s="1"/>
      <c r="G7" s="1">
        <f t="shared" si="0"/>
        <v>37920</v>
      </c>
      <c r="H7" s="1"/>
    </row>
    <row r="8" spans="2:12" x14ac:dyDescent="0.25">
      <c r="B8" s="1" t="s">
        <v>5</v>
      </c>
      <c r="C8" s="1">
        <v>17568</v>
      </c>
      <c r="D8" s="1"/>
      <c r="E8" s="1">
        <v>23424</v>
      </c>
      <c r="F8" s="1"/>
      <c r="G8" s="1">
        <f t="shared" si="0"/>
        <v>5856</v>
      </c>
      <c r="H8" s="1"/>
    </row>
    <row r="9" spans="2:12" x14ac:dyDescent="0.25">
      <c r="B9" s="1" t="s">
        <v>16</v>
      </c>
      <c r="C9" s="1">
        <v>5064</v>
      </c>
      <c r="D9" s="1"/>
      <c r="E9" s="1">
        <v>5064</v>
      </c>
      <c r="F9" s="1"/>
      <c r="G9" s="1">
        <f t="shared" si="0"/>
        <v>0</v>
      </c>
      <c r="H9" s="1"/>
    </row>
    <row r="10" spans="2:12" x14ac:dyDescent="0.25">
      <c r="B10" s="1" t="s">
        <v>17</v>
      </c>
      <c r="C10" s="1">
        <v>3840</v>
      </c>
      <c r="D10" s="1"/>
      <c r="E10" s="1">
        <v>3840</v>
      </c>
      <c r="F10" s="1"/>
      <c r="G10" s="1">
        <f t="shared" si="0"/>
        <v>0</v>
      </c>
      <c r="H10" s="1"/>
    </row>
    <row r="11" spans="2:12" x14ac:dyDescent="0.25">
      <c r="B11" s="1" t="s">
        <v>18</v>
      </c>
      <c r="C11" s="1">
        <v>5550</v>
      </c>
      <c r="D11" s="1"/>
      <c r="E11" s="1">
        <v>5550</v>
      </c>
      <c r="F11" s="1"/>
      <c r="G11" s="1">
        <f t="shared" si="0"/>
        <v>0</v>
      </c>
      <c r="H11" s="1"/>
    </row>
    <row r="12" spans="2:12" x14ac:dyDescent="0.25">
      <c r="B12" s="1" t="s">
        <v>19</v>
      </c>
      <c r="C12" s="1">
        <v>3840</v>
      </c>
      <c r="D12" s="1"/>
      <c r="E12" s="1">
        <v>8340</v>
      </c>
      <c r="F12" s="1"/>
      <c r="G12" s="9">
        <f t="shared" si="0"/>
        <v>4500</v>
      </c>
      <c r="H12" s="1"/>
    </row>
    <row r="13" spans="2:12" x14ac:dyDescent="0.25">
      <c r="B13" s="1" t="s">
        <v>6</v>
      </c>
      <c r="C13" s="1">
        <v>9407</v>
      </c>
      <c r="D13" s="1"/>
      <c r="E13" s="1">
        <v>12555.66</v>
      </c>
      <c r="F13" s="1"/>
      <c r="G13" s="10">
        <f t="shared" si="0"/>
        <v>3148.66</v>
      </c>
      <c r="H13" s="1"/>
      <c r="K13">
        <f>G5+G6+G7+G8+G19+G21+G22</f>
        <v>477633.4</v>
      </c>
      <c r="L13" t="s">
        <v>38</v>
      </c>
    </row>
    <row r="14" spans="2:12" x14ac:dyDescent="0.25">
      <c r="B14" s="1" t="s">
        <v>7</v>
      </c>
      <c r="C14" s="1"/>
      <c r="D14" s="1"/>
      <c r="E14" s="1">
        <v>0</v>
      </c>
      <c r="F14" s="1"/>
      <c r="G14" s="1"/>
      <c r="H14" s="1"/>
    </row>
    <row r="15" spans="2:12" x14ac:dyDescent="0.25">
      <c r="B15" s="1" t="s">
        <v>8</v>
      </c>
      <c r="C15" s="1">
        <v>22080</v>
      </c>
      <c r="D15" s="1"/>
      <c r="E15" s="1">
        <v>31422</v>
      </c>
      <c r="F15" s="1"/>
      <c r="G15" s="1">
        <f>E15-C15</f>
        <v>9342</v>
      </c>
      <c r="H15" s="1"/>
    </row>
    <row r="16" spans="2:12" x14ac:dyDescent="0.25">
      <c r="B16" s="1" t="s">
        <v>25</v>
      </c>
      <c r="C16" s="1">
        <f>475.15+412.75+412.75+28.8+422.35+28.8+2439.84</f>
        <v>4220.4400000000005</v>
      </c>
      <c r="D16" s="1" t="s">
        <v>26</v>
      </c>
      <c r="E16" s="1">
        <f>475.15+412.75+412.75+28.8+422.35+28.8+2439.84</f>
        <v>4220.4400000000005</v>
      </c>
      <c r="F16" s="1"/>
      <c r="G16" s="1">
        <v>0</v>
      </c>
      <c r="H16" s="1"/>
    </row>
    <row r="17" spans="2:8" x14ac:dyDescent="0.25">
      <c r="B17" s="1" t="s">
        <v>24</v>
      </c>
      <c r="C17" s="1">
        <v>2699.58</v>
      </c>
      <c r="D17" s="1" t="s">
        <v>27</v>
      </c>
      <c r="E17" s="1">
        <f>2699.58+2988</f>
        <v>5687.58</v>
      </c>
      <c r="F17" s="1"/>
      <c r="G17" s="11">
        <f t="shared" ref="G17:G22" si="1">E17-C17</f>
        <v>2988</v>
      </c>
      <c r="H17" s="1"/>
    </row>
    <row r="18" spans="2:8" x14ac:dyDescent="0.25">
      <c r="B18" s="1" t="s">
        <v>21</v>
      </c>
      <c r="C18" s="1">
        <v>7588</v>
      </c>
      <c r="D18" s="1" t="s">
        <v>22</v>
      </c>
      <c r="E18" s="1">
        <v>17741.599999999999</v>
      </c>
      <c r="F18" s="1"/>
      <c r="G18" s="12">
        <f t="shared" si="1"/>
        <v>10153.599999999999</v>
      </c>
      <c r="H18" s="1"/>
    </row>
    <row r="19" spans="2:8" x14ac:dyDescent="0.25">
      <c r="B19" s="1" t="s">
        <v>20</v>
      </c>
      <c r="C19" s="1">
        <f>984+228</f>
        <v>1212</v>
      </c>
      <c r="D19" s="1"/>
      <c r="E19" s="1">
        <v>1668</v>
      </c>
      <c r="F19" s="1"/>
      <c r="G19" s="1">
        <f t="shared" si="1"/>
        <v>456</v>
      </c>
      <c r="H19" s="1"/>
    </row>
    <row r="20" spans="2:8" x14ac:dyDescent="0.25">
      <c r="B20" s="1" t="s">
        <v>9</v>
      </c>
      <c r="C20" s="1">
        <v>7944</v>
      </c>
      <c r="D20" s="1"/>
      <c r="E20" s="1">
        <v>7944</v>
      </c>
      <c r="F20" s="1"/>
      <c r="G20" s="1">
        <f t="shared" si="1"/>
        <v>0</v>
      </c>
      <c r="H20" s="1"/>
    </row>
    <row r="21" spans="2:8" x14ac:dyDescent="0.25">
      <c r="B21" s="1" t="s">
        <v>10</v>
      </c>
      <c r="C21" s="1">
        <v>14386</v>
      </c>
      <c r="D21" s="1"/>
      <c r="E21" s="1">
        <v>21578.400000000001</v>
      </c>
      <c r="F21" s="1"/>
      <c r="G21" s="1">
        <f t="shared" si="1"/>
        <v>7192.4000000000015</v>
      </c>
      <c r="H21" s="1"/>
    </row>
    <row r="22" spans="2:8" x14ac:dyDescent="0.25">
      <c r="B22" s="1" t="s">
        <v>11</v>
      </c>
      <c r="C22" s="1">
        <v>10560</v>
      </c>
      <c r="D22" s="1"/>
      <c r="E22" s="1">
        <v>14880</v>
      </c>
      <c r="F22" s="1"/>
      <c r="G22" s="1">
        <f t="shared" si="1"/>
        <v>4320</v>
      </c>
      <c r="H22" s="1"/>
    </row>
    <row r="23" spans="2:8" x14ac:dyDescent="0.25">
      <c r="B23" s="1"/>
      <c r="C23" s="1"/>
      <c r="D23" s="1"/>
      <c r="E23" s="7"/>
      <c r="F23" s="1"/>
      <c r="G23" s="1"/>
      <c r="H23" s="1"/>
    </row>
    <row r="24" spans="2:8" x14ac:dyDescent="0.25">
      <c r="B24" s="5" t="s">
        <v>12</v>
      </c>
      <c r="C24" s="5">
        <f>SUM(C25:C27)</f>
        <v>12538.970000000001</v>
      </c>
      <c r="D24" s="1"/>
      <c r="E24" s="1"/>
      <c r="F24" s="1"/>
      <c r="G24" s="1"/>
      <c r="H24" s="1"/>
    </row>
    <row r="25" spans="2:8" x14ac:dyDescent="0.25">
      <c r="B25" s="1" t="s">
        <v>13</v>
      </c>
      <c r="C25" s="4">
        <v>719.95</v>
      </c>
      <c r="D25" s="1" t="s">
        <v>28</v>
      </c>
      <c r="E25" s="1">
        <f>F25+C25+1195.15</f>
        <v>136063.1</v>
      </c>
      <c r="F25" s="1">
        <f>77460+56688</f>
        <v>134148</v>
      </c>
      <c r="G25" s="1"/>
      <c r="H25" s="1"/>
    </row>
    <row r="26" spans="2:8" x14ac:dyDescent="0.25">
      <c r="B26" s="1" t="s">
        <v>14</v>
      </c>
      <c r="C26" s="4">
        <v>0</v>
      </c>
      <c r="D26" s="1"/>
      <c r="E26" s="1"/>
      <c r="F26" s="1"/>
      <c r="G26" s="1"/>
      <c r="H26" s="1"/>
    </row>
    <row r="27" spans="2:8" x14ac:dyDescent="0.25">
      <c r="B27" s="1" t="s">
        <v>23</v>
      </c>
      <c r="C27" s="4">
        <f>1079.95+1195.15+9543.92</f>
        <v>11819.02</v>
      </c>
      <c r="D27" s="1" t="s">
        <v>30</v>
      </c>
      <c r="E27" s="1">
        <f>9543.92+6888+1051.35</f>
        <v>17483.269999999997</v>
      </c>
      <c r="F27" s="1"/>
      <c r="G27" s="1"/>
      <c r="H27" s="1"/>
    </row>
    <row r="28" spans="2:8" x14ac:dyDescent="0.25">
      <c r="B28" s="1"/>
      <c r="C28" s="1"/>
      <c r="D28" s="1"/>
    </row>
    <row r="29" spans="2:8" x14ac:dyDescent="0.25">
      <c r="B29" s="5" t="s">
        <v>15</v>
      </c>
      <c r="C29" s="5">
        <f>C4+C24</f>
        <v>692448.98999999987</v>
      </c>
      <c r="D29" s="1"/>
      <c r="F29">
        <f>6888+1051.35</f>
        <v>7939.35</v>
      </c>
    </row>
    <row r="30" spans="2:8" x14ac:dyDescent="0.25">
      <c r="F30">
        <f>SUM(F25:F29)+1195</f>
        <v>143282.35</v>
      </c>
      <c r="G30" t="s">
        <v>39</v>
      </c>
    </row>
    <row r="31" spans="2:8" x14ac:dyDescent="0.25">
      <c r="B31" t="s">
        <v>33</v>
      </c>
      <c r="F31">
        <v>12539</v>
      </c>
    </row>
    <row r="32" spans="2:8" x14ac:dyDescent="0.25">
      <c r="B32" t="s">
        <v>34</v>
      </c>
      <c r="C32">
        <v>228691</v>
      </c>
      <c r="D32" t="s">
        <v>35</v>
      </c>
      <c r="F32">
        <f>F30+F31</f>
        <v>155821.35</v>
      </c>
      <c r="G32">
        <f>G4+C40</f>
        <v>754596.98</v>
      </c>
    </row>
    <row r="33" spans="2:5" x14ac:dyDescent="0.25">
      <c r="C33">
        <v>2439.84</v>
      </c>
      <c r="D33" t="s">
        <v>36</v>
      </c>
    </row>
    <row r="34" spans="2:5" x14ac:dyDescent="0.25">
      <c r="C34">
        <v>3417.12</v>
      </c>
      <c r="D34" t="s">
        <v>36</v>
      </c>
    </row>
    <row r="35" spans="2:5" x14ac:dyDescent="0.25">
      <c r="C35">
        <v>6335.28</v>
      </c>
      <c r="D35" t="s">
        <v>36</v>
      </c>
      <c r="E35">
        <f>C33+C34+C35</f>
        <v>12192.24</v>
      </c>
    </row>
    <row r="37" spans="2:5" x14ac:dyDescent="0.25">
      <c r="B37">
        <f>C37+C38+C39</f>
        <v>5948.08</v>
      </c>
      <c r="C37">
        <v>1961.82</v>
      </c>
      <c r="D37" t="s">
        <v>37</v>
      </c>
    </row>
    <row r="38" spans="2:5" x14ac:dyDescent="0.25">
      <c r="C38">
        <v>2447.14</v>
      </c>
      <c r="D38" t="s">
        <v>37</v>
      </c>
    </row>
    <row r="39" spans="2:5" x14ac:dyDescent="0.25">
      <c r="C39">
        <v>1539.12</v>
      </c>
      <c r="D39" t="s">
        <v>37</v>
      </c>
    </row>
    <row r="40" spans="2:5" x14ac:dyDescent="0.25">
      <c r="C40" s="8">
        <f>SUM(C32:C39)</f>
        <v>246831.32</v>
      </c>
    </row>
  </sheetData>
  <pageMargins left="0.11811023622047245" right="0.31496062992125984" top="0.35433070866141736" bottom="0.35433070866141736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19" workbookViewId="0">
      <selection activeCell="D44" sqref="D44"/>
    </sheetView>
  </sheetViews>
  <sheetFormatPr defaultRowHeight="15" x14ac:dyDescent="0.25"/>
  <cols>
    <col min="1" max="1" width="25.7109375" customWidth="1"/>
    <col min="2" max="2" width="11.42578125" customWidth="1"/>
    <col min="3" max="3" width="15" customWidth="1"/>
    <col min="4" max="4" width="14.42578125" customWidth="1"/>
    <col min="6" max="6" width="21.5703125" customWidth="1"/>
    <col min="7" max="7" width="14.42578125" customWidth="1"/>
    <col min="8" max="8" width="18.5703125" customWidth="1"/>
  </cols>
  <sheetData>
    <row r="1" spans="1:8" x14ac:dyDescent="0.25">
      <c r="B1" s="6">
        <v>44377</v>
      </c>
      <c r="D1" t="s">
        <v>31</v>
      </c>
      <c r="F1" s="21" t="s">
        <v>32</v>
      </c>
      <c r="H1" t="s">
        <v>41</v>
      </c>
    </row>
    <row r="2" spans="1:8" x14ac:dyDescent="0.25">
      <c r="A2" s="1" t="s">
        <v>0</v>
      </c>
      <c r="B2" s="1"/>
      <c r="C2" s="1"/>
      <c r="D2" t="s">
        <v>40</v>
      </c>
      <c r="F2" s="21"/>
      <c r="H2" s="6">
        <v>44561</v>
      </c>
    </row>
    <row r="3" spans="1:8" ht="30.75" customHeight="1" x14ac:dyDescent="0.25">
      <c r="A3" s="1"/>
      <c r="B3" s="1"/>
      <c r="C3" s="1"/>
      <c r="F3" s="21"/>
    </row>
    <row r="4" spans="1:8" x14ac:dyDescent="0.25">
      <c r="A4" s="5" t="s">
        <v>1</v>
      </c>
      <c r="B4" s="5">
        <f>SUM(B5:B22)</f>
        <v>679910.0199999999</v>
      </c>
      <c r="C4" s="1"/>
      <c r="D4" s="5">
        <f>SUM(D5:D22)</f>
        <v>1187675.68</v>
      </c>
      <c r="F4">
        <f>F5+F6+F7+F8+F12+F13+F15+F17+F18+F19+F21+F22</f>
        <v>507765.66</v>
      </c>
      <c r="H4">
        <f>H5+H6+H7+H8+H9+H10+H11+H12+H13+H14+H15+H16+H17+H18+H19+H20+H21+H22</f>
        <v>1495874.37</v>
      </c>
    </row>
    <row r="5" spans="1:8" x14ac:dyDescent="0.25">
      <c r="A5" s="1" t="s">
        <v>2</v>
      </c>
      <c r="B5" s="1">
        <v>5200</v>
      </c>
      <c r="C5" s="1"/>
      <c r="D5" s="1">
        <v>324940</v>
      </c>
      <c r="E5" s="1"/>
      <c r="F5" s="1">
        <f t="shared" ref="F5:F13" si="0">D5-B5</f>
        <v>319740</v>
      </c>
      <c r="G5" s="13"/>
      <c r="H5" s="1">
        <v>486760</v>
      </c>
    </row>
    <row r="6" spans="1:8" x14ac:dyDescent="0.25">
      <c r="A6" s="1" t="s">
        <v>3</v>
      </c>
      <c r="B6" s="1">
        <v>444991</v>
      </c>
      <c r="C6" s="1"/>
      <c r="D6" s="1">
        <v>547140</v>
      </c>
      <c r="E6" s="1"/>
      <c r="F6" s="1">
        <f t="shared" si="0"/>
        <v>102149</v>
      </c>
      <c r="G6" s="13"/>
      <c r="H6" s="1">
        <v>614040.62</v>
      </c>
    </row>
    <row r="7" spans="1:8" x14ac:dyDescent="0.25">
      <c r="A7" s="1" t="s">
        <v>4</v>
      </c>
      <c r="B7" s="1">
        <f>75840+18960+18960</f>
        <v>113760</v>
      </c>
      <c r="C7" s="1"/>
      <c r="D7" s="1">
        <v>151680</v>
      </c>
      <c r="E7" s="1"/>
      <c r="F7" s="1">
        <f t="shared" si="0"/>
        <v>37920</v>
      </c>
      <c r="G7" s="13"/>
      <c r="H7" s="1">
        <v>158000</v>
      </c>
    </row>
    <row r="8" spans="1:8" x14ac:dyDescent="0.25">
      <c r="A8" s="1" t="s">
        <v>5</v>
      </c>
      <c r="B8" s="1">
        <v>17568</v>
      </c>
      <c r="C8" s="1"/>
      <c r="D8" s="1">
        <v>23424</v>
      </c>
      <c r="E8" s="1"/>
      <c r="F8" s="1">
        <f t="shared" si="0"/>
        <v>5856</v>
      </c>
      <c r="G8" s="13"/>
      <c r="H8" s="1">
        <v>33630</v>
      </c>
    </row>
    <row r="9" spans="1:8" x14ac:dyDescent="0.25">
      <c r="A9" s="1" t="s">
        <v>16</v>
      </c>
      <c r="B9" s="1">
        <v>5064</v>
      </c>
      <c r="C9" s="1"/>
      <c r="D9" s="1">
        <v>5064</v>
      </c>
      <c r="E9" s="1"/>
      <c r="F9" s="1">
        <f t="shared" si="0"/>
        <v>0</v>
      </c>
      <c r="G9" s="13"/>
      <c r="H9" s="1">
        <v>5064</v>
      </c>
    </row>
    <row r="10" spans="1:8" x14ac:dyDescent="0.25">
      <c r="A10" s="1" t="s">
        <v>17</v>
      </c>
      <c r="B10" s="1">
        <v>3840</v>
      </c>
      <c r="C10" s="1"/>
      <c r="D10" s="1">
        <v>3840</v>
      </c>
      <c r="E10" s="1"/>
      <c r="F10" s="1">
        <f t="shared" si="0"/>
        <v>0</v>
      </c>
      <c r="G10" s="13"/>
      <c r="H10" s="1">
        <v>3840</v>
      </c>
    </row>
    <row r="11" spans="1:8" x14ac:dyDescent="0.25">
      <c r="A11" s="1" t="s">
        <v>18</v>
      </c>
      <c r="B11" s="1">
        <v>5550</v>
      </c>
      <c r="C11" s="1"/>
      <c r="D11" s="1">
        <v>5550</v>
      </c>
      <c r="E11" s="1"/>
      <c r="F11" s="1">
        <f t="shared" si="0"/>
        <v>0</v>
      </c>
      <c r="G11" s="13"/>
      <c r="H11" s="1">
        <v>5550</v>
      </c>
    </row>
    <row r="12" spans="1:8" x14ac:dyDescent="0.25">
      <c r="A12" s="1" t="s">
        <v>19</v>
      </c>
      <c r="B12" s="1">
        <v>3840</v>
      </c>
      <c r="C12" s="1"/>
      <c r="D12" s="1">
        <v>8340</v>
      </c>
      <c r="E12" s="1"/>
      <c r="F12" s="9">
        <f t="shared" si="0"/>
        <v>4500</v>
      </c>
      <c r="G12" s="13"/>
      <c r="H12" s="1">
        <v>11040</v>
      </c>
    </row>
    <row r="13" spans="1:8" x14ac:dyDescent="0.25">
      <c r="A13" s="1" t="s">
        <v>6</v>
      </c>
      <c r="B13" s="1">
        <v>9407</v>
      </c>
      <c r="C13" s="1"/>
      <c r="D13" s="1">
        <v>12555.66</v>
      </c>
      <c r="E13" s="1"/>
      <c r="F13" s="10">
        <f t="shared" si="0"/>
        <v>3148.66</v>
      </c>
      <c r="G13" s="13"/>
      <c r="H13" s="1">
        <v>16226.4</v>
      </c>
    </row>
    <row r="14" spans="1:8" x14ac:dyDescent="0.25">
      <c r="A14" s="1" t="s">
        <v>7</v>
      </c>
      <c r="B14" s="1"/>
      <c r="C14" s="1"/>
      <c r="D14" s="1">
        <v>0</v>
      </c>
      <c r="E14" s="1"/>
      <c r="F14" s="1"/>
      <c r="G14" s="13"/>
      <c r="H14" s="1">
        <v>22675.200000000001</v>
      </c>
    </row>
    <row r="15" spans="1:8" x14ac:dyDescent="0.25">
      <c r="A15" s="1" t="s">
        <v>8</v>
      </c>
      <c r="B15" s="1">
        <v>22080</v>
      </c>
      <c r="C15" s="1"/>
      <c r="D15" s="1">
        <v>31422</v>
      </c>
      <c r="E15" s="1"/>
      <c r="F15" s="1">
        <f>D15-B15</f>
        <v>9342</v>
      </c>
      <c r="G15" s="13"/>
      <c r="H15" s="1">
        <v>40764</v>
      </c>
    </row>
    <row r="16" spans="1:8" x14ac:dyDescent="0.25">
      <c r="A16" s="1" t="s">
        <v>25</v>
      </c>
      <c r="B16" s="1">
        <f>475.15+412.75+412.75+28.8+422.35+28.8+2439.84</f>
        <v>4220.4400000000005</v>
      </c>
      <c r="C16" s="1" t="s">
        <v>26</v>
      </c>
      <c r="D16" s="1">
        <f>475.15+412.75+412.75+28.8+422.35+28.8+2439.84</f>
        <v>4220.4400000000005</v>
      </c>
      <c r="E16" s="1"/>
      <c r="F16" s="1">
        <v>0</v>
      </c>
      <c r="G16" s="13"/>
      <c r="H16" s="1">
        <f>D16+8224.13</f>
        <v>12444.57</v>
      </c>
    </row>
    <row r="17" spans="1:8" x14ac:dyDescent="0.25">
      <c r="A17" s="1" t="s">
        <v>24</v>
      </c>
      <c r="B17" s="1">
        <v>2699.58</v>
      </c>
      <c r="C17" s="1" t="s">
        <v>27</v>
      </c>
      <c r="D17" s="1">
        <f>2699.58+2988</f>
        <v>5687.58</v>
      </c>
      <c r="E17" s="1"/>
      <c r="F17" s="11">
        <f t="shared" ref="F17:F22" si="1">D17-B17</f>
        <v>2988</v>
      </c>
      <c r="G17" s="13"/>
      <c r="H17" s="1">
        <v>5687.58</v>
      </c>
    </row>
    <row r="18" spans="1:8" x14ac:dyDescent="0.25">
      <c r="A18" s="1" t="s">
        <v>21</v>
      </c>
      <c r="B18" s="1">
        <v>7588</v>
      </c>
      <c r="C18" s="1" t="s">
        <v>22</v>
      </c>
      <c r="D18" s="1">
        <v>17741.599999999999</v>
      </c>
      <c r="E18" s="1"/>
      <c r="F18" s="12">
        <f t="shared" si="1"/>
        <v>10153.599999999999</v>
      </c>
      <c r="G18" s="13">
        <v>6216</v>
      </c>
      <c r="H18" s="1">
        <f>F18+6216</f>
        <v>16369.599999999999</v>
      </c>
    </row>
    <row r="19" spans="1:8" x14ac:dyDescent="0.25">
      <c r="A19" s="1" t="s">
        <v>20</v>
      </c>
      <c r="B19" s="1">
        <f>984+228</f>
        <v>1212</v>
      </c>
      <c r="C19" s="1"/>
      <c r="D19" s="1">
        <v>1668</v>
      </c>
      <c r="E19" s="1"/>
      <c r="F19" s="1">
        <f t="shared" si="1"/>
        <v>456</v>
      </c>
      <c r="G19" s="13"/>
      <c r="H19" s="1">
        <v>2352</v>
      </c>
    </row>
    <row r="20" spans="1:8" x14ac:dyDescent="0.25">
      <c r="A20" s="1" t="s">
        <v>9</v>
      </c>
      <c r="B20" s="1">
        <v>7944</v>
      </c>
      <c r="C20" s="1"/>
      <c r="D20" s="1">
        <v>7944</v>
      </c>
      <c r="E20" s="1"/>
      <c r="F20" s="1">
        <f t="shared" si="1"/>
        <v>0</v>
      </c>
      <c r="G20" s="13"/>
      <c r="H20" s="1">
        <v>16332</v>
      </c>
    </row>
    <row r="21" spans="1:8" x14ac:dyDescent="0.25">
      <c r="A21" s="1" t="s">
        <v>10</v>
      </c>
      <c r="B21" s="1">
        <v>14386</v>
      </c>
      <c r="C21" s="1"/>
      <c r="D21" s="1">
        <v>21578.400000000001</v>
      </c>
      <c r="E21" s="1"/>
      <c r="F21" s="1">
        <f t="shared" si="1"/>
        <v>7192.4000000000015</v>
      </c>
      <c r="G21" s="13"/>
      <c r="H21" s="1">
        <v>21578.400000000001</v>
      </c>
    </row>
    <row r="22" spans="1:8" x14ac:dyDescent="0.25">
      <c r="A22" s="1" t="s">
        <v>11</v>
      </c>
      <c r="B22" s="1">
        <v>10560</v>
      </c>
      <c r="C22" s="1"/>
      <c r="D22" s="1">
        <v>14880</v>
      </c>
      <c r="E22" s="1"/>
      <c r="F22" s="1">
        <f t="shared" si="1"/>
        <v>4320</v>
      </c>
      <c r="G22" s="13"/>
      <c r="H22" s="1">
        <v>23520</v>
      </c>
    </row>
    <row r="23" spans="1:8" x14ac:dyDescent="0.25">
      <c r="A23" s="1"/>
      <c r="B23" s="1"/>
      <c r="C23" s="1"/>
      <c r="D23" s="7"/>
      <c r="E23" s="1"/>
      <c r="F23" s="1"/>
      <c r="G23" s="13"/>
      <c r="H23" s="1"/>
    </row>
    <row r="24" spans="1:8" x14ac:dyDescent="0.25">
      <c r="A24" s="5" t="s">
        <v>12</v>
      </c>
      <c r="B24" s="5">
        <f>SUM(B25:B27)</f>
        <v>12538.970000000001</v>
      </c>
      <c r="C24" s="1"/>
      <c r="D24" s="1"/>
      <c r="E24">
        <f>E25+D27</f>
        <v>151631.26999999999</v>
      </c>
      <c r="F24" s="1"/>
      <c r="G24" s="5">
        <f>E24+H24</f>
        <v>327077.48</v>
      </c>
      <c r="H24" s="5">
        <f>H25+H26+H27</f>
        <v>175446.21</v>
      </c>
    </row>
    <row r="25" spans="1:8" x14ac:dyDescent="0.25">
      <c r="A25" s="1" t="s">
        <v>13</v>
      </c>
      <c r="B25" s="4">
        <v>719.95</v>
      </c>
      <c r="C25" s="1" t="s">
        <v>28</v>
      </c>
      <c r="D25" s="1">
        <f>E25+B25+1195.15</f>
        <v>136063.1</v>
      </c>
      <c r="E25" s="1">
        <f>77460+56688</f>
        <v>134148</v>
      </c>
      <c r="F25" s="1"/>
      <c r="G25" s="13"/>
      <c r="H25" s="1">
        <v>78784</v>
      </c>
    </row>
    <row r="26" spans="1:8" x14ac:dyDescent="0.25">
      <c r="A26" s="1" t="s">
        <v>14</v>
      </c>
      <c r="B26" s="4">
        <v>0</v>
      </c>
      <c r="C26" s="1"/>
      <c r="D26" s="1"/>
      <c r="E26" s="1"/>
      <c r="F26" s="1"/>
      <c r="G26" s="13"/>
      <c r="H26" s="1">
        <f>56400+35424</f>
        <v>91824</v>
      </c>
    </row>
    <row r="27" spans="1:8" x14ac:dyDescent="0.25">
      <c r="A27" s="1" t="s">
        <v>23</v>
      </c>
      <c r="B27" s="4">
        <f>1079.95+1195.15+9543.92</f>
        <v>11819.02</v>
      </c>
      <c r="C27" s="1" t="s">
        <v>30</v>
      </c>
      <c r="D27" s="1">
        <f>9543.92+6888+1051.35</f>
        <v>17483.269999999997</v>
      </c>
      <c r="E27" s="1"/>
      <c r="F27" s="1"/>
      <c r="G27" s="13"/>
      <c r="H27" s="1">
        <v>4838.21</v>
      </c>
    </row>
    <row r="28" spans="1:8" x14ac:dyDescent="0.25">
      <c r="A28" s="1"/>
      <c r="B28" s="1"/>
      <c r="C28" s="1"/>
      <c r="H28" s="1"/>
    </row>
    <row r="29" spans="1:8" x14ac:dyDescent="0.25">
      <c r="A29" s="5" t="s">
        <v>15</v>
      </c>
      <c r="B29" s="5">
        <f>B4+B24</f>
        <v>692448.98999999987</v>
      </c>
      <c r="C29" s="1"/>
      <c r="E29">
        <f>6888+1051.35</f>
        <v>7939.35</v>
      </c>
      <c r="H29" s="1"/>
    </row>
    <row r="30" spans="1:8" x14ac:dyDescent="0.25">
      <c r="E30">
        <f>SUM(E25:E29)+1195</f>
        <v>143282.35</v>
      </c>
      <c r="F30" t="s">
        <v>39</v>
      </c>
      <c r="H30" s="1"/>
    </row>
    <row r="31" spans="1:8" x14ac:dyDescent="0.25">
      <c r="A31" t="s">
        <v>33</v>
      </c>
      <c r="E31">
        <v>12539</v>
      </c>
      <c r="H31" s="1"/>
    </row>
    <row r="32" spans="1:8" x14ac:dyDescent="0.25">
      <c r="A32" t="s">
        <v>34</v>
      </c>
      <c r="B32">
        <v>228691</v>
      </c>
      <c r="C32" t="s">
        <v>35</v>
      </c>
      <c r="E32">
        <f>E30+E31</f>
        <v>155821.35</v>
      </c>
      <c r="F32">
        <f>F4+B40</f>
        <v>754596.98</v>
      </c>
      <c r="H32" s="1"/>
    </row>
    <row r="33" spans="1:8" x14ac:dyDescent="0.25">
      <c r="B33">
        <v>2439.84</v>
      </c>
      <c r="C33" t="s">
        <v>36</v>
      </c>
      <c r="H33" s="1"/>
    </row>
    <row r="34" spans="1:8" x14ac:dyDescent="0.25">
      <c r="B34">
        <v>3417.12</v>
      </c>
      <c r="C34" t="s">
        <v>36</v>
      </c>
      <c r="H34" s="1"/>
    </row>
    <row r="35" spans="1:8" x14ac:dyDescent="0.25">
      <c r="B35">
        <v>6335.28</v>
      </c>
      <c r="C35" t="s">
        <v>36</v>
      </c>
      <c r="D35">
        <f>B33+B34+B35</f>
        <v>12192.24</v>
      </c>
    </row>
    <row r="37" spans="1:8" x14ac:dyDescent="0.25">
      <c r="A37">
        <f>B37+B38+B39</f>
        <v>5948.08</v>
      </c>
      <c r="B37">
        <v>1961.82</v>
      </c>
      <c r="C37" t="s">
        <v>37</v>
      </c>
    </row>
    <row r="38" spans="1:8" x14ac:dyDescent="0.25">
      <c r="B38">
        <v>2447.14</v>
      </c>
      <c r="C38" t="s">
        <v>37</v>
      </c>
    </row>
    <row r="39" spans="1:8" x14ac:dyDescent="0.25">
      <c r="B39">
        <v>1539.12</v>
      </c>
      <c r="C39" t="s">
        <v>37</v>
      </c>
    </row>
    <row r="40" spans="1:8" x14ac:dyDescent="0.25">
      <c r="B40" s="8">
        <f>SUM(B32:B39)</f>
        <v>246831.32</v>
      </c>
    </row>
  </sheetData>
  <mergeCells count="1">
    <mergeCell ref="F1:F3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A2" sqref="A2:H42"/>
    </sheetView>
  </sheetViews>
  <sheetFormatPr defaultRowHeight="15" x14ac:dyDescent="0.25"/>
  <cols>
    <col min="1" max="1" width="31.7109375" customWidth="1"/>
    <col min="2" max="2" width="16" customWidth="1"/>
    <col min="3" max="3" width="17.7109375" customWidth="1"/>
    <col min="4" max="4" width="14.42578125" customWidth="1"/>
    <col min="6" max="6" width="21.5703125" customWidth="1"/>
    <col min="7" max="7" width="15.5703125" customWidth="1"/>
    <col min="8" max="8" width="18.5703125" customWidth="1"/>
  </cols>
  <sheetData>
    <row r="1" spans="1:8" x14ac:dyDescent="0.25">
      <c r="B1" s="14" t="s">
        <v>42</v>
      </c>
      <c r="C1" s="14"/>
    </row>
    <row r="2" spans="1:8" x14ac:dyDescent="0.25">
      <c r="B2" s="6">
        <v>44650</v>
      </c>
      <c r="F2" s="21"/>
      <c r="G2" s="6">
        <v>44742</v>
      </c>
    </row>
    <row r="3" spans="1:8" x14ac:dyDescent="0.25">
      <c r="A3" s="1" t="s">
        <v>0</v>
      </c>
      <c r="B3" s="1"/>
      <c r="C3" s="1"/>
      <c r="F3" s="21"/>
      <c r="H3" s="6"/>
    </row>
    <row r="4" spans="1:8" ht="30.75" customHeight="1" x14ac:dyDescent="0.25">
      <c r="A4" s="1"/>
      <c r="B4" s="1"/>
      <c r="C4" s="1"/>
      <c r="F4" s="21"/>
    </row>
    <row r="5" spans="1:8" x14ac:dyDescent="0.25">
      <c r="A5" s="5" t="s">
        <v>1</v>
      </c>
      <c r="B5" s="5">
        <f>SUM(B6:B23)</f>
        <v>464864</v>
      </c>
      <c r="C5" s="1"/>
      <c r="D5" s="5"/>
    </row>
    <row r="6" spans="1:8" x14ac:dyDescent="0.25">
      <c r="A6" s="1" t="s">
        <v>2</v>
      </c>
      <c r="B6" s="1">
        <v>80260</v>
      </c>
      <c r="C6" s="1"/>
      <c r="D6" s="1"/>
      <c r="E6" s="1"/>
      <c r="F6" s="1"/>
      <c r="G6" s="13">
        <v>206500</v>
      </c>
      <c r="H6" s="1"/>
    </row>
    <row r="7" spans="1:8" x14ac:dyDescent="0.25">
      <c r="A7" s="1" t="s">
        <v>3</v>
      </c>
      <c r="B7" s="1"/>
      <c r="C7" s="1"/>
      <c r="D7" s="1"/>
      <c r="E7" s="1"/>
      <c r="F7" s="1"/>
      <c r="G7" s="13"/>
      <c r="H7" s="1"/>
    </row>
    <row r="8" spans="1:8" x14ac:dyDescent="0.25">
      <c r="A8" s="1" t="s">
        <v>4</v>
      </c>
      <c r="B8" s="1">
        <f>333600</f>
        <v>333600</v>
      </c>
      <c r="C8" s="1"/>
      <c r="D8" s="1"/>
      <c r="E8" s="1"/>
      <c r="F8" s="1"/>
      <c r="G8" s="13"/>
      <c r="H8" s="1"/>
    </row>
    <row r="9" spans="1:8" x14ac:dyDescent="0.25">
      <c r="A9" s="1" t="s">
        <v>5</v>
      </c>
      <c r="B9" s="1">
        <v>13608</v>
      </c>
      <c r="C9" s="1"/>
      <c r="D9" s="1"/>
      <c r="E9" s="1"/>
      <c r="F9" s="1"/>
      <c r="G9" s="13"/>
      <c r="H9" s="1"/>
    </row>
    <row r="10" spans="1:8" x14ac:dyDescent="0.25">
      <c r="A10" s="1" t="s">
        <v>16</v>
      </c>
      <c r="B10" s="1"/>
      <c r="C10" s="1"/>
      <c r="D10" s="1"/>
      <c r="E10" s="1"/>
      <c r="F10" s="1"/>
      <c r="G10" s="13"/>
      <c r="H10" s="1"/>
    </row>
    <row r="11" spans="1:8" x14ac:dyDescent="0.25">
      <c r="A11" s="1" t="s">
        <v>17</v>
      </c>
      <c r="B11" s="1"/>
      <c r="C11" s="1"/>
      <c r="D11" s="1"/>
      <c r="E11" s="1"/>
      <c r="F11" s="1"/>
      <c r="G11" s="13"/>
      <c r="H11" s="1"/>
    </row>
    <row r="12" spans="1:8" x14ac:dyDescent="0.25">
      <c r="A12" s="1" t="s">
        <v>18</v>
      </c>
      <c r="B12" s="1"/>
      <c r="C12" s="1"/>
      <c r="D12" s="1"/>
      <c r="E12" s="1"/>
      <c r="F12" s="1"/>
      <c r="G12" s="13"/>
      <c r="H12" s="1"/>
    </row>
    <row r="13" spans="1:8" x14ac:dyDescent="0.25">
      <c r="A13" s="1" t="s">
        <v>19</v>
      </c>
      <c r="B13" s="1"/>
      <c r="C13" s="1"/>
      <c r="D13" s="1"/>
      <c r="E13" s="1"/>
      <c r="F13" s="9"/>
      <c r="G13" s="13"/>
      <c r="H13" s="1"/>
    </row>
    <row r="14" spans="1:8" x14ac:dyDescent="0.25">
      <c r="A14" s="1" t="s">
        <v>6</v>
      </c>
      <c r="B14" s="1">
        <v>2526</v>
      </c>
      <c r="C14" s="1"/>
      <c r="D14" s="1"/>
      <c r="E14" s="1"/>
      <c r="F14" s="10"/>
      <c r="G14" s="13"/>
      <c r="H14" s="1"/>
    </row>
    <row r="15" spans="1:8" x14ac:dyDescent="0.25">
      <c r="A15" s="1" t="s">
        <v>7</v>
      </c>
      <c r="B15" s="1"/>
      <c r="C15" s="1"/>
      <c r="D15" s="1"/>
      <c r="E15" s="1"/>
      <c r="F15" s="1"/>
      <c r="G15" s="13"/>
      <c r="H15" s="1"/>
    </row>
    <row r="16" spans="1:8" x14ac:dyDescent="0.25">
      <c r="A16" s="1" t="s">
        <v>8</v>
      </c>
      <c r="B16" s="1">
        <v>9342</v>
      </c>
      <c r="C16" s="1"/>
      <c r="D16" s="1"/>
      <c r="E16" s="1"/>
      <c r="F16" s="1"/>
      <c r="G16" s="13"/>
      <c r="H16" s="1"/>
    </row>
    <row r="17" spans="1:8" x14ac:dyDescent="0.25">
      <c r="A17" s="1" t="s">
        <v>25</v>
      </c>
      <c r="B17" s="1"/>
      <c r="C17" s="1" t="s">
        <v>26</v>
      </c>
      <c r="D17" s="1"/>
      <c r="E17" s="1"/>
      <c r="F17" s="1"/>
      <c r="G17" s="13"/>
      <c r="H17" s="1"/>
    </row>
    <row r="18" spans="1:8" x14ac:dyDescent="0.25">
      <c r="A18" s="1" t="s">
        <v>24</v>
      </c>
      <c r="B18" s="1"/>
      <c r="C18" s="1" t="s">
        <v>27</v>
      </c>
      <c r="D18" s="1"/>
      <c r="E18" s="1"/>
      <c r="F18" s="11"/>
      <c r="G18" s="13"/>
      <c r="H18" s="1"/>
    </row>
    <row r="19" spans="1:8" x14ac:dyDescent="0.25">
      <c r="A19" s="1" t="s">
        <v>21</v>
      </c>
      <c r="B19" s="1">
        <v>3856</v>
      </c>
      <c r="C19" s="1" t="s">
        <v>22</v>
      </c>
      <c r="D19" s="1"/>
      <c r="E19" s="1"/>
      <c r="F19" s="12"/>
      <c r="G19" s="13"/>
      <c r="H19" s="1"/>
    </row>
    <row r="20" spans="1:8" x14ac:dyDescent="0.25">
      <c r="A20" s="1" t="s">
        <v>20</v>
      </c>
      <c r="B20" s="1"/>
      <c r="C20" s="1"/>
      <c r="D20" s="1"/>
      <c r="E20" s="1"/>
      <c r="F20" s="1"/>
      <c r="G20" s="13"/>
      <c r="H20" s="1"/>
    </row>
    <row r="21" spans="1:8" x14ac:dyDescent="0.25">
      <c r="A21" s="1" t="s">
        <v>9</v>
      </c>
      <c r="B21" s="1"/>
      <c r="C21" s="1"/>
      <c r="D21" s="1"/>
      <c r="E21" s="1"/>
      <c r="F21" s="1"/>
      <c r="G21" s="13"/>
      <c r="H21" s="1"/>
    </row>
    <row r="22" spans="1:8" x14ac:dyDescent="0.25">
      <c r="A22" s="1" t="s">
        <v>10</v>
      </c>
      <c r="B22" s="1">
        <v>17352</v>
      </c>
      <c r="C22" s="1"/>
      <c r="D22" s="1"/>
      <c r="E22" s="1"/>
      <c r="F22" s="1"/>
      <c r="G22" s="13"/>
      <c r="H22" s="1"/>
    </row>
    <row r="23" spans="1:8" x14ac:dyDescent="0.25">
      <c r="A23" s="1" t="s">
        <v>11</v>
      </c>
      <c r="B23" s="1">
        <v>4320</v>
      </c>
      <c r="C23" s="1"/>
      <c r="D23" s="1"/>
      <c r="E23" s="1"/>
      <c r="F23" s="1"/>
      <c r="G23" s="13"/>
      <c r="H23" s="1"/>
    </row>
    <row r="24" spans="1:8" x14ac:dyDescent="0.25">
      <c r="A24" s="1"/>
      <c r="B24" s="1"/>
      <c r="C24" s="1"/>
      <c r="D24" s="7"/>
      <c r="E24" s="1"/>
      <c r="F24" s="1"/>
      <c r="G24" s="13"/>
      <c r="H24" s="1"/>
    </row>
    <row r="25" spans="1:8" x14ac:dyDescent="0.25">
      <c r="A25" s="5" t="s">
        <v>12</v>
      </c>
      <c r="B25" s="5">
        <f>SUM(B26:B28)</f>
        <v>12538.970000000001</v>
      </c>
      <c r="C25" s="1"/>
      <c r="D25" s="1"/>
      <c r="F25" s="1"/>
      <c r="G25" s="5"/>
      <c r="H25" s="5"/>
    </row>
    <row r="26" spans="1:8" x14ac:dyDescent="0.25">
      <c r="A26" s="1" t="s">
        <v>13</v>
      </c>
      <c r="B26" s="4">
        <v>719.95</v>
      </c>
      <c r="C26" s="1" t="s">
        <v>28</v>
      </c>
      <c r="D26" s="1"/>
      <c r="E26" s="1"/>
      <c r="F26" s="1"/>
      <c r="G26" s="13"/>
      <c r="H26" s="1"/>
    </row>
    <row r="27" spans="1:8" x14ac:dyDescent="0.25">
      <c r="A27" s="1" t="s">
        <v>14</v>
      </c>
      <c r="B27" s="4">
        <v>0</v>
      </c>
      <c r="C27" s="1"/>
      <c r="D27" s="1"/>
      <c r="E27" s="1"/>
      <c r="F27" s="1"/>
      <c r="G27" s="13"/>
      <c r="H27" s="1"/>
    </row>
    <row r="28" spans="1:8" x14ac:dyDescent="0.25">
      <c r="A28" s="1" t="s">
        <v>23</v>
      </c>
      <c r="B28" s="4">
        <f>1079.95+1195.15+9543.92</f>
        <v>11819.02</v>
      </c>
      <c r="C28" s="1" t="s">
        <v>30</v>
      </c>
      <c r="D28" s="1"/>
      <c r="E28" s="1"/>
      <c r="F28" s="1"/>
      <c r="G28" s="13"/>
      <c r="H28" s="1"/>
    </row>
    <row r="29" spans="1:8" x14ac:dyDescent="0.25">
      <c r="A29" s="1"/>
      <c r="B29" s="1"/>
      <c r="C29" s="1"/>
      <c r="H29" s="1"/>
    </row>
    <row r="30" spans="1:8" x14ac:dyDescent="0.25">
      <c r="A30" s="5" t="s">
        <v>15</v>
      </c>
      <c r="B30" s="5">
        <f>B5+B25</f>
        <v>477402.97</v>
      </c>
      <c r="C30" s="1"/>
      <c r="H30" s="1"/>
    </row>
    <row r="31" spans="1:8" x14ac:dyDescent="0.25">
      <c r="H31" s="1"/>
    </row>
    <row r="32" spans="1:8" x14ac:dyDescent="0.25">
      <c r="A32" t="s">
        <v>33</v>
      </c>
      <c r="H32" s="1"/>
    </row>
    <row r="33" spans="1:8" x14ac:dyDescent="0.25">
      <c r="A33" t="s">
        <v>34</v>
      </c>
      <c r="B33">
        <v>228691</v>
      </c>
      <c r="C33" t="s">
        <v>35</v>
      </c>
      <c r="H33" s="1"/>
    </row>
    <row r="34" spans="1:8" x14ac:dyDescent="0.25">
      <c r="B34">
        <v>2439.84</v>
      </c>
      <c r="C34" t="s">
        <v>36</v>
      </c>
      <c r="H34" s="1"/>
    </row>
    <row r="35" spans="1:8" x14ac:dyDescent="0.25">
      <c r="B35">
        <v>3417.12</v>
      </c>
      <c r="C35" t="s">
        <v>36</v>
      </c>
      <c r="H35" s="1"/>
    </row>
    <row r="36" spans="1:8" x14ac:dyDescent="0.25">
      <c r="B36">
        <v>6335.28</v>
      </c>
      <c r="C36" t="s">
        <v>36</v>
      </c>
    </row>
    <row r="38" spans="1:8" x14ac:dyDescent="0.25">
      <c r="A38">
        <f>B38+B39+B40</f>
        <v>5948.08</v>
      </c>
      <c r="B38">
        <v>1961.82</v>
      </c>
      <c r="C38" t="s">
        <v>37</v>
      </c>
    </row>
    <row r="39" spans="1:8" x14ac:dyDescent="0.25">
      <c r="B39">
        <v>2447.14</v>
      </c>
      <c r="C39" t="s">
        <v>37</v>
      </c>
    </row>
    <row r="40" spans="1:8" x14ac:dyDescent="0.25">
      <c r="B40">
        <v>1539.12</v>
      </c>
      <c r="C40" t="s">
        <v>37</v>
      </c>
    </row>
    <row r="41" spans="1:8" x14ac:dyDescent="0.25">
      <c r="B41" s="8">
        <f>SUM(B33:B40)</f>
        <v>246831.32</v>
      </c>
    </row>
  </sheetData>
  <mergeCells count="1">
    <mergeCell ref="F2:F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J32" sqref="J32"/>
    </sheetView>
  </sheetViews>
  <sheetFormatPr defaultRowHeight="15" x14ac:dyDescent="0.25"/>
  <cols>
    <col min="1" max="1" width="30.42578125" customWidth="1"/>
    <col min="2" max="2" width="16" customWidth="1"/>
    <col min="3" max="3" width="3.7109375" customWidth="1"/>
    <col min="4" max="4" width="14.42578125" customWidth="1"/>
    <col min="6" max="6" width="27.28515625" customWidth="1"/>
    <col min="7" max="7" width="14.42578125" customWidth="1"/>
    <col min="8" max="8" width="18.5703125" customWidth="1"/>
  </cols>
  <sheetData>
    <row r="1" spans="1:8" x14ac:dyDescent="0.25">
      <c r="B1" s="6">
        <v>44650</v>
      </c>
      <c r="F1" s="21"/>
      <c r="G1" s="6">
        <v>44742</v>
      </c>
      <c r="H1" s="6">
        <v>44742</v>
      </c>
    </row>
    <row r="2" spans="1:8" x14ac:dyDescent="0.25">
      <c r="A2" s="1" t="s">
        <v>0</v>
      </c>
      <c r="B2" s="1"/>
      <c r="C2" s="1"/>
      <c r="F2" s="21"/>
      <c r="G2" t="s">
        <v>48</v>
      </c>
      <c r="H2" s="6" t="s">
        <v>43</v>
      </c>
    </row>
    <row r="3" spans="1:8" x14ac:dyDescent="0.25">
      <c r="A3" s="1"/>
      <c r="B3" s="1"/>
      <c r="C3" s="1"/>
      <c r="F3" s="21"/>
    </row>
    <row r="4" spans="1:8" x14ac:dyDescent="0.25">
      <c r="A4" s="5" t="s">
        <v>1</v>
      </c>
      <c r="B4" s="5">
        <f>SUM(B5:B22)</f>
        <v>131264</v>
      </c>
      <c r="C4" s="1"/>
      <c r="D4" s="5"/>
      <c r="G4" s="16">
        <f>SUM(G5:G22)</f>
        <v>374162.89999999997</v>
      </c>
    </row>
    <row r="5" spans="1:8" x14ac:dyDescent="0.25">
      <c r="A5" s="1" t="s">
        <v>2</v>
      </c>
      <c r="B5" s="1">
        <v>80260</v>
      </c>
      <c r="C5" s="1"/>
      <c r="D5" s="1"/>
      <c r="E5" s="1"/>
      <c r="F5" s="1"/>
      <c r="G5" s="13">
        <v>206500</v>
      </c>
      <c r="H5" s="1"/>
    </row>
    <row r="6" spans="1:8" x14ac:dyDescent="0.25">
      <c r="A6" s="1" t="s">
        <v>3</v>
      </c>
      <c r="B6" s="1"/>
      <c r="C6" s="1"/>
      <c r="D6" s="1"/>
      <c r="E6" s="1"/>
      <c r="F6" s="1"/>
      <c r="G6" s="13">
        <v>0</v>
      </c>
      <c r="H6" s="1"/>
    </row>
    <row r="7" spans="1:8" x14ac:dyDescent="0.25">
      <c r="A7" s="1" t="s">
        <v>4</v>
      </c>
      <c r="B7" s="1"/>
      <c r="C7" s="1"/>
      <c r="D7" s="1"/>
      <c r="E7" s="1"/>
      <c r="F7" s="1"/>
      <c r="G7" s="13">
        <v>0</v>
      </c>
      <c r="H7" s="1"/>
    </row>
    <row r="8" spans="1:8" x14ac:dyDescent="0.25">
      <c r="A8" s="1" t="s">
        <v>5</v>
      </c>
      <c r="B8" s="1">
        <v>13608</v>
      </c>
      <c r="C8" s="1"/>
      <c r="D8" s="1"/>
      <c r="E8" s="1"/>
      <c r="F8" s="1"/>
      <c r="G8" s="13">
        <v>23814</v>
      </c>
      <c r="H8" s="1"/>
    </row>
    <row r="9" spans="1:8" x14ac:dyDescent="0.25">
      <c r="A9" s="1" t="s">
        <v>16</v>
      </c>
      <c r="B9" s="1"/>
      <c r="C9" s="1"/>
      <c r="D9" s="1"/>
      <c r="E9" s="1"/>
      <c r="F9" s="1"/>
      <c r="G9" s="13">
        <v>5064</v>
      </c>
      <c r="H9" s="1"/>
    </row>
    <row r="10" spans="1:8" x14ac:dyDescent="0.25">
      <c r="A10" s="1" t="s">
        <v>17</v>
      </c>
      <c r="B10" s="1"/>
      <c r="C10" s="1"/>
      <c r="D10" s="1"/>
      <c r="E10" s="1"/>
      <c r="F10" s="1"/>
      <c r="G10" s="13">
        <v>3840</v>
      </c>
      <c r="H10" s="1"/>
    </row>
    <row r="11" spans="1:8" x14ac:dyDescent="0.25">
      <c r="A11" s="1" t="s">
        <v>18</v>
      </c>
      <c r="B11" s="1"/>
      <c r="C11" s="1"/>
      <c r="D11" s="1"/>
      <c r="E11" s="1"/>
      <c r="F11" s="1"/>
      <c r="G11" s="13">
        <v>5796</v>
      </c>
      <c r="H11" s="1"/>
    </row>
    <row r="12" spans="1:8" x14ac:dyDescent="0.25">
      <c r="A12" s="1" t="s">
        <v>19</v>
      </c>
      <c r="B12" s="1"/>
      <c r="C12" s="1"/>
      <c r="D12" s="1"/>
      <c r="E12" s="1"/>
      <c r="F12" s="4"/>
      <c r="G12" s="13">
        <v>1080</v>
      </c>
      <c r="H12" s="1"/>
    </row>
    <row r="13" spans="1:8" x14ac:dyDescent="0.25">
      <c r="A13" s="1" t="s">
        <v>6</v>
      </c>
      <c r="B13" s="1">
        <v>2526</v>
      </c>
      <c r="C13" s="1"/>
      <c r="D13" s="1"/>
      <c r="E13" s="1"/>
      <c r="F13" s="4"/>
      <c r="G13" s="13">
        <v>4490.8</v>
      </c>
      <c r="H13" s="1"/>
    </row>
    <row r="14" spans="1:8" x14ac:dyDescent="0.25">
      <c r="A14" s="1" t="s">
        <v>7</v>
      </c>
      <c r="B14" s="1"/>
      <c r="C14" s="1"/>
      <c r="D14" s="1"/>
      <c r="E14" s="1"/>
      <c r="F14" s="1"/>
      <c r="G14" s="13">
        <v>0</v>
      </c>
      <c r="H14" s="1"/>
    </row>
    <row r="15" spans="1:8" x14ac:dyDescent="0.25">
      <c r="A15" s="1" t="s">
        <v>8</v>
      </c>
      <c r="B15" s="1">
        <v>9342</v>
      </c>
      <c r="C15" s="1"/>
      <c r="D15" s="1"/>
      <c r="E15" s="1"/>
      <c r="F15" s="1"/>
      <c r="G15" s="13">
        <v>15210</v>
      </c>
      <c r="H15" s="1"/>
    </row>
    <row r="16" spans="1:8" x14ac:dyDescent="0.25">
      <c r="A16" s="1" t="s">
        <v>25</v>
      </c>
      <c r="B16" s="1"/>
      <c r="C16" s="1"/>
      <c r="D16" s="1"/>
      <c r="E16" s="1"/>
      <c r="F16" s="18" t="s">
        <v>45</v>
      </c>
      <c r="G16" s="19">
        <v>69608.479999999996</v>
      </c>
      <c r="H16" s="1"/>
    </row>
    <row r="17" spans="1:8" x14ac:dyDescent="0.25">
      <c r="A17" s="1" t="s">
        <v>24</v>
      </c>
      <c r="B17" s="1"/>
      <c r="C17" s="1"/>
      <c r="D17" s="1"/>
      <c r="E17" s="1"/>
      <c r="F17" s="4"/>
      <c r="G17" s="13">
        <v>0</v>
      </c>
      <c r="H17" s="1"/>
    </row>
    <row r="18" spans="1:8" x14ac:dyDescent="0.25">
      <c r="A18" s="1" t="s">
        <v>21</v>
      </c>
      <c r="B18" s="1">
        <v>3856</v>
      </c>
      <c r="C18" s="1" t="s">
        <v>22</v>
      </c>
      <c r="D18" s="1"/>
      <c r="E18" s="1"/>
      <c r="F18" s="4"/>
      <c r="G18" s="13">
        <v>6354.82</v>
      </c>
      <c r="H18" s="1"/>
    </row>
    <row r="19" spans="1:8" x14ac:dyDescent="0.25">
      <c r="A19" s="1" t="s">
        <v>20</v>
      </c>
      <c r="B19" s="1"/>
      <c r="C19" s="1"/>
      <c r="D19" s="1"/>
      <c r="E19" s="1"/>
      <c r="F19" s="1"/>
      <c r="G19" s="13">
        <v>1368</v>
      </c>
      <c r="H19" s="1"/>
    </row>
    <row r="20" spans="1:8" x14ac:dyDescent="0.25">
      <c r="A20" s="1" t="s">
        <v>9</v>
      </c>
      <c r="B20" s="1"/>
      <c r="C20" s="1"/>
      <c r="D20" s="1"/>
      <c r="E20" s="1"/>
      <c r="F20" s="1"/>
      <c r="G20" s="13">
        <v>0</v>
      </c>
      <c r="H20" s="1"/>
    </row>
    <row r="21" spans="1:8" x14ac:dyDescent="0.25">
      <c r="A21" s="1" t="s">
        <v>10</v>
      </c>
      <c r="B21" s="15">
        <v>17352</v>
      </c>
      <c r="C21" s="1"/>
      <c r="D21" s="1"/>
      <c r="E21" s="1"/>
      <c r="F21" s="1"/>
      <c r="G21" s="13">
        <v>17352</v>
      </c>
      <c r="H21" s="1"/>
    </row>
    <row r="22" spans="1:8" x14ac:dyDescent="0.25">
      <c r="A22" s="1" t="s">
        <v>11</v>
      </c>
      <c r="B22" s="15">
        <v>4320</v>
      </c>
      <c r="C22" s="1"/>
      <c r="D22" s="1"/>
      <c r="E22" s="1"/>
      <c r="F22" s="1"/>
      <c r="G22" s="13">
        <v>13684.8</v>
      </c>
      <c r="H22" s="1"/>
    </row>
    <row r="23" spans="1:8" x14ac:dyDescent="0.25">
      <c r="A23" s="1" t="s">
        <v>46</v>
      </c>
      <c r="B23" s="15"/>
      <c r="C23" s="1"/>
      <c r="D23" s="1"/>
      <c r="E23" s="1"/>
      <c r="F23" s="1"/>
      <c r="G23" s="13"/>
      <c r="H23" s="1"/>
    </row>
    <row r="24" spans="1:8" x14ac:dyDescent="0.25">
      <c r="A24" s="1" t="s">
        <v>49</v>
      </c>
      <c r="B24" s="1"/>
      <c r="C24" s="1"/>
      <c r="D24" s="4"/>
      <c r="E24" s="1"/>
      <c r="F24" s="1"/>
      <c r="G24" s="13"/>
      <c r="H24" s="1"/>
    </row>
    <row r="25" spans="1:8" x14ac:dyDescent="0.25">
      <c r="A25" s="5" t="s">
        <v>12</v>
      </c>
      <c r="B25" s="5">
        <f>SUM(B26:B28)</f>
        <v>341675.39</v>
      </c>
      <c r="C25" s="1"/>
      <c r="D25" s="1"/>
      <c r="F25" s="1"/>
      <c r="G25" s="5"/>
      <c r="H25" s="16">
        <f>SUM(H26:H28)</f>
        <v>341675.39</v>
      </c>
    </row>
    <row r="26" spans="1:8" x14ac:dyDescent="0.25">
      <c r="A26" s="1" t="s">
        <v>13</v>
      </c>
      <c r="B26" s="4"/>
      <c r="C26" s="1"/>
      <c r="D26" s="1"/>
      <c r="E26" s="1"/>
      <c r="F26" s="1"/>
      <c r="G26" s="13"/>
      <c r="H26" s="1"/>
    </row>
    <row r="27" spans="1:8" x14ac:dyDescent="0.25">
      <c r="A27" s="1" t="s">
        <v>14</v>
      </c>
      <c r="B27" s="4">
        <v>333600</v>
      </c>
      <c r="C27" s="1"/>
      <c r="D27" s="1"/>
      <c r="E27" s="1"/>
      <c r="F27" s="1"/>
      <c r="H27" s="13">
        <v>333600</v>
      </c>
    </row>
    <row r="28" spans="1:8" x14ac:dyDescent="0.25">
      <c r="A28" s="1" t="s">
        <v>23</v>
      </c>
      <c r="B28" s="4">
        <v>8075.39</v>
      </c>
      <c r="C28" s="1" t="s">
        <v>47</v>
      </c>
      <c r="D28" s="1"/>
      <c r="E28" s="1"/>
      <c r="F28" s="1"/>
      <c r="G28" s="13"/>
      <c r="H28" s="4">
        <v>8075.39</v>
      </c>
    </row>
    <row r="29" spans="1:8" x14ac:dyDescent="0.25">
      <c r="A29" s="1"/>
      <c r="B29" s="1"/>
      <c r="C29" s="1"/>
      <c r="H29" s="1"/>
    </row>
    <row r="30" spans="1:8" x14ac:dyDescent="0.25">
      <c r="A30" s="5" t="s">
        <v>15</v>
      </c>
      <c r="B30" s="5">
        <f>B4+B25</f>
        <v>472939.39</v>
      </c>
      <c r="C30" s="1"/>
      <c r="H30" s="1"/>
    </row>
    <row r="31" spans="1:8" x14ac:dyDescent="0.25">
      <c r="H31" s="1"/>
    </row>
    <row r="32" spans="1:8" x14ac:dyDescent="0.25">
      <c r="A32" t="s">
        <v>33</v>
      </c>
      <c r="H32" s="1"/>
    </row>
    <row r="33" spans="1:8" x14ac:dyDescent="0.25">
      <c r="A33" s="17" t="s">
        <v>34</v>
      </c>
      <c r="B33" s="17">
        <v>22952.23</v>
      </c>
      <c r="C33" s="17" t="s">
        <v>44</v>
      </c>
      <c r="D33" s="17"/>
      <c r="H33" s="1"/>
    </row>
    <row r="34" spans="1:8" x14ac:dyDescent="0.25">
      <c r="H34" s="1"/>
    </row>
    <row r="35" spans="1:8" x14ac:dyDescent="0.25">
      <c r="H35" s="1"/>
    </row>
    <row r="38" spans="1:8" x14ac:dyDescent="0.25">
      <c r="A38">
        <f>B38+B39+B40</f>
        <v>0</v>
      </c>
      <c r="C38" t="s">
        <v>37</v>
      </c>
    </row>
    <row r="39" spans="1:8" x14ac:dyDescent="0.25">
      <c r="C39" t="s">
        <v>37</v>
      </c>
    </row>
    <row r="40" spans="1:8" x14ac:dyDescent="0.25">
      <c r="C40" t="s">
        <v>37</v>
      </c>
    </row>
    <row r="41" spans="1:8" x14ac:dyDescent="0.25">
      <c r="B41" s="8"/>
    </row>
  </sheetData>
  <mergeCells count="1">
    <mergeCell ref="F1:F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4"/>
  <sheetViews>
    <sheetView topLeftCell="A4" workbookViewId="0">
      <selection activeCell="C31" sqref="C31"/>
    </sheetView>
  </sheetViews>
  <sheetFormatPr defaultRowHeight="15" x14ac:dyDescent="0.25"/>
  <cols>
    <col min="2" max="2" width="38.28515625" customWidth="1"/>
    <col min="3" max="3" width="21.85546875" customWidth="1"/>
  </cols>
  <sheetData>
    <row r="3" spans="2:3" x14ac:dyDescent="0.25">
      <c r="B3" t="s">
        <v>0</v>
      </c>
    </row>
    <row r="5" spans="2:3" s="2" customFormat="1" x14ac:dyDescent="0.25">
      <c r="B5" s="2" t="s">
        <v>0</v>
      </c>
      <c r="C5" s="20" t="s">
        <v>59</v>
      </c>
    </row>
    <row r="6" spans="2:3" s="2" customFormat="1" x14ac:dyDescent="0.25">
      <c r="B6" s="5" t="s">
        <v>1</v>
      </c>
      <c r="C6" s="20">
        <f>SUM(C7:C28)</f>
        <v>239532.6</v>
      </c>
    </row>
    <row r="7" spans="2:3" x14ac:dyDescent="0.25">
      <c r="B7" s="1" t="s">
        <v>2</v>
      </c>
      <c r="C7" s="1">
        <v>80260</v>
      </c>
    </row>
    <row r="8" spans="2:3" x14ac:dyDescent="0.25">
      <c r="B8" s="1" t="s">
        <v>3</v>
      </c>
      <c r="C8" s="1">
        <v>0</v>
      </c>
    </row>
    <row r="9" spans="2:3" x14ac:dyDescent="0.25">
      <c r="B9" s="1" t="s">
        <v>4</v>
      </c>
      <c r="C9" s="1">
        <v>0</v>
      </c>
    </row>
    <row r="10" spans="2:3" x14ac:dyDescent="0.25">
      <c r="B10" s="1" t="s">
        <v>5</v>
      </c>
      <c r="C10" s="1">
        <v>13608</v>
      </c>
    </row>
    <row r="11" spans="2:3" x14ac:dyDescent="0.25">
      <c r="B11" s="1" t="s">
        <v>17</v>
      </c>
      <c r="C11" s="1">
        <v>0</v>
      </c>
    </row>
    <row r="12" spans="2:3" x14ac:dyDescent="0.25">
      <c r="B12" s="1" t="s">
        <v>18</v>
      </c>
      <c r="C12" s="1">
        <v>0</v>
      </c>
    </row>
    <row r="13" spans="2:3" x14ac:dyDescent="0.25">
      <c r="B13" s="1" t="s">
        <v>19</v>
      </c>
      <c r="C13" s="1">
        <v>4911</v>
      </c>
    </row>
    <row r="14" spans="2:3" x14ac:dyDescent="0.25">
      <c r="B14" s="1" t="s">
        <v>6</v>
      </c>
      <c r="C14" s="1">
        <v>3536.4</v>
      </c>
    </row>
    <row r="15" spans="2:3" x14ac:dyDescent="0.25">
      <c r="B15" s="1" t="s">
        <v>7</v>
      </c>
      <c r="C15" s="1">
        <v>0</v>
      </c>
    </row>
    <row r="16" spans="2:3" x14ac:dyDescent="0.25">
      <c r="B16" s="1" t="s">
        <v>8</v>
      </c>
      <c r="C16" s="1">
        <v>5868</v>
      </c>
    </row>
    <row r="17" spans="2:3" x14ac:dyDescent="0.25">
      <c r="B17" s="1" t="s">
        <v>53</v>
      </c>
      <c r="C17" s="1">
        <v>33007.24</v>
      </c>
    </row>
    <row r="18" spans="2:3" x14ac:dyDescent="0.25">
      <c r="B18" s="1" t="s">
        <v>50</v>
      </c>
      <c r="C18" s="1">
        <v>69411.600000000006</v>
      </c>
    </row>
    <row r="19" spans="2:3" x14ac:dyDescent="0.25">
      <c r="B19" s="1" t="s">
        <v>24</v>
      </c>
      <c r="C19" s="1">
        <v>0</v>
      </c>
    </row>
    <row r="20" spans="2:3" x14ac:dyDescent="0.25">
      <c r="B20" s="1" t="s">
        <v>52</v>
      </c>
      <c r="C20" s="1">
        <v>2112</v>
      </c>
    </row>
    <row r="21" spans="2:3" x14ac:dyDescent="0.25">
      <c r="B21" s="1" t="s">
        <v>21</v>
      </c>
      <c r="C21" s="1">
        <v>1964.82</v>
      </c>
    </row>
    <row r="22" spans="2:3" x14ac:dyDescent="0.25">
      <c r="B22" s="1" t="s">
        <v>20</v>
      </c>
      <c r="C22" s="1">
        <v>0</v>
      </c>
    </row>
    <row r="23" spans="2:3" x14ac:dyDescent="0.25">
      <c r="B23" s="1" t="s">
        <v>9</v>
      </c>
      <c r="C23" s="1">
        <v>3888</v>
      </c>
    </row>
    <row r="24" spans="2:3" x14ac:dyDescent="0.25">
      <c r="B24" s="1" t="s">
        <v>10</v>
      </c>
      <c r="C24" s="1">
        <v>8676</v>
      </c>
    </row>
    <row r="25" spans="2:3" x14ac:dyDescent="0.25">
      <c r="B25" s="1" t="s">
        <v>11</v>
      </c>
      <c r="C25" s="1">
        <v>6949.81</v>
      </c>
    </row>
    <row r="26" spans="2:3" x14ac:dyDescent="0.25">
      <c r="B26" s="1" t="s">
        <v>46</v>
      </c>
      <c r="C26" s="1">
        <v>5339.73</v>
      </c>
    </row>
    <row r="27" spans="2:3" x14ac:dyDescent="0.25">
      <c r="B27" s="1" t="s">
        <v>51</v>
      </c>
      <c r="C27" s="1">
        <v>0</v>
      </c>
    </row>
    <row r="28" spans="2:3" x14ac:dyDescent="0.25">
      <c r="B28" s="1" t="s">
        <v>49</v>
      </c>
      <c r="C28" s="1">
        <v>0</v>
      </c>
    </row>
    <row r="29" spans="2:3" x14ac:dyDescent="0.25">
      <c r="B29" s="1"/>
      <c r="C29" s="1"/>
    </row>
    <row r="30" spans="2:3" ht="14.25" customHeight="1" x14ac:dyDescent="0.25">
      <c r="B30" s="5" t="s">
        <v>12</v>
      </c>
      <c r="C30" s="5">
        <f>C31+C32+C33</f>
        <v>11505</v>
      </c>
    </row>
    <row r="31" spans="2:3" x14ac:dyDescent="0.25">
      <c r="B31" s="1" t="s">
        <v>13</v>
      </c>
      <c r="C31" s="1">
        <v>0</v>
      </c>
    </row>
    <row r="32" spans="2:3" ht="16.5" customHeight="1" x14ac:dyDescent="0.25">
      <c r="B32" s="1" t="s">
        <v>60</v>
      </c>
      <c r="C32" s="1">
        <v>11505</v>
      </c>
    </row>
    <row r="33" spans="2:3" x14ac:dyDescent="0.25">
      <c r="B33" s="1" t="s">
        <v>14</v>
      </c>
      <c r="C33" s="1">
        <v>0</v>
      </c>
    </row>
    <row r="34" spans="2:3" x14ac:dyDescent="0.25">
      <c r="B34" s="1" t="s">
        <v>15</v>
      </c>
      <c r="C34" s="5">
        <f xml:space="preserve"> C6+C30</f>
        <v>251037.6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31032021</vt:lpstr>
      <vt:lpstr>30042021</vt:lpstr>
      <vt:lpstr>31052021</vt:lpstr>
      <vt:lpstr>30062021</vt:lpstr>
      <vt:lpstr>30092021</vt:lpstr>
      <vt:lpstr>31122021</vt:lpstr>
      <vt:lpstr>202203</vt:lpstr>
      <vt:lpstr>202206</vt:lpstr>
      <vt:lpstr>202209</vt:lpstr>
      <vt:lpstr>202212</vt:lpstr>
      <vt:lpstr>310323</vt:lpstr>
      <vt:lpstr>30.06.2023</vt:lpstr>
      <vt:lpstr>Sheet1</vt:lpstr>
      <vt:lpstr>31.10.2023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Miglena ANGELOVA</dc:creator>
  <cp:lastModifiedBy>Milana Atanasova</cp:lastModifiedBy>
  <cp:lastPrinted>2023-11-09T13:34:39Z</cp:lastPrinted>
  <dcterms:created xsi:type="dcterms:W3CDTF">2021-04-21T06:57:17Z</dcterms:created>
  <dcterms:modified xsi:type="dcterms:W3CDTF">2023-11-09T13:34:45Z</dcterms:modified>
</cp:coreProperties>
</file>